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pfezof\Dropbox\association constants\TEMPLATES\"/>
    </mc:Choice>
  </mc:AlternateContent>
  <bookViews>
    <workbookView xWindow="0" yWindow="0" windowWidth="17505" windowHeight="10845"/>
  </bookViews>
  <sheets>
    <sheet name="Rose-Drago-FLUORESCENCE" sheetId="6" r:id="rId1"/>
    <sheet name="Rose-Drago-ABSORBANCE" sheetId="5" r:id="rId2"/>
    <sheet name="Rose-Drago development" sheetId="2" r:id="rId3"/>
  </sheets>
  <externalReferences>
    <externalReference r:id="rId4"/>
  </externalReferences>
  <definedNames>
    <definedName name="_xlnm.Print_Area" localSheetId="1">'Rose-Drago-ABSORBANCE'!$A$1:$K$68</definedName>
    <definedName name="_xlnm.Print_Area" localSheetId="0">'Rose-Drago-FLUORESCENCE'!$A$1:$K$68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2" i="6" l="1"/>
  <c r="B161" i="6"/>
  <c r="B160" i="6"/>
  <c r="B159" i="6"/>
  <c r="B158" i="6"/>
  <c r="B157" i="6"/>
  <c r="B156" i="6"/>
  <c r="B155" i="6"/>
  <c r="B154" i="6"/>
  <c r="B153" i="6"/>
  <c r="D152" i="6"/>
  <c r="E152" i="6" s="1"/>
  <c r="F152" i="6" s="1"/>
  <c r="G152" i="6" s="1"/>
  <c r="H152" i="6" s="1"/>
  <c r="I152" i="6" s="1"/>
  <c r="J152" i="6" s="1"/>
  <c r="K152" i="6" s="1"/>
  <c r="I142" i="6"/>
  <c r="J139" i="6"/>
  <c r="K139" i="6" s="1"/>
  <c r="P91" i="6"/>
  <c r="O91" i="6"/>
  <c r="M91" i="6"/>
  <c r="L91" i="6"/>
  <c r="K91" i="6"/>
  <c r="I91" i="6"/>
  <c r="H80" i="6"/>
  <c r="G80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I23" i="6"/>
  <c r="I22" i="6"/>
  <c r="I21" i="6"/>
  <c r="I20" i="6"/>
  <c r="I19" i="6"/>
  <c r="I18" i="6"/>
  <c r="I17" i="6"/>
  <c r="C17" i="6"/>
  <c r="I16" i="6"/>
  <c r="I15" i="6"/>
  <c r="I14" i="6"/>
  <c r="J14" i="6" s="1"/>
  <c r="H14" i="6"/>
  <c r="E14" i="6"/>
  <c r="E15" i="6" s="1"/>
  <c r="K15" i="6" s="1"/>
  <c r="M13" i="6"/>
  <c r="D63" i="6" l="1"/>
  <c r="D53" i="6"/>
  <c r="D43" i="6"/>
  <c r="D73" i="6"/>
  <c r="D33" i="6"/>
  <c r="C72" i="6"/>
  <c r="C32" i="6"/>
  <c r="C62" i="6"/>
  <c r="C52" i="6"/>
  <c r="C42" i="6"/>
  <c r="H15" i="6"/>
  <c r="J15" i="6" s="1"/>
  <c r="E16" i="6"/>
  <c r="M15" i="6"/>
  <c r="L15" i="6"/>
  <c r="K14" i="6"/>
  <c r="L14" i="6"/>
  <c r="M14" i="6"/>
  <c r="L139" i="6"/>
  <c r="K142" i="6"/>
  <c r="J142" i="6"/>
  <c r="I142" i="5"/>
  <c r="E62" i="6" l="1"/>
  <c r="E52" i="6"/>
  <c r="E42" i="6"/>
  <c r="E72" i="6"/>
  <c r="E32" i="6"/>
  <c r="K153" i="6"/>
  <c r="C153" i="6"/>
  <c r="J153" i="6"/>
  <c r="D153" i="6"/>
  <c r="E53" i="6"/>
  <c r="E43" i="6"/>
  <c r="E73" i="6"/>
  <c r="E33" i="6"/>
  <c r="E63" i="6"/>
  <c r="D62" i="6"/>
  <c r="D52" i="6"/>
  <c r="D42" i="6"/>
  <c r="D72" i="6"/>
  <c r="D32" i="6"/>
  <c r="F153" i="6" s="1"/>
  <c r="C63" i="6"/>
  <c r="C53" i="6"/>
  <c r="C43" i="6"/>
  <c r="C33" i="6"/>
  <c r="C73" i="6"/>
  <c r="H16" i="6"/>
  <c r="J16" i="6" s="1"/>
  <c r="E17" i="6"/>
  <c r="M16" i="6"/>
  <c r="L16" i="6"/>
  <c r="K16" i="6"/>
  <c r="M139" i="6"/>
  <c r="L142" i="6"/>
  <c r="C17" i="5"/>
  <c r="M13" i="5"/>
  <c r="E54" i="6" l="1"/>
  <c r="E44" i="6"/>
  <c r="E74" i="6"/>
  <c r="E34" i="6"/>
  <c r="E64" i="6"/>
  <c r="H17" i="6"/>
  <c r="J17" i="6" s="1"/>
  <c r="L17" i="6" s="1"/>
  <c r="E18" i="6"/>
  <c r="M17" i="6"/>
  <c r="K17" i="6"/>
  <c r="H154" i="6"/>
  <c r="G154" i="6"/>
  <c r="F154" i="6"/>
  <c r="E154" i="6"/>
  <c r="L154" i="6"/>
  <c r="D154" i="6"/>
  <c r="K154" i="6"/>
  <c r="C154" i="6"/>
  <c r="J154" i="6"/>
  <c r="I154" i="6"/>
  <c r="C64" i="6"/>
  <c r="C54" i="6"/>
  <c r="C44" i="6"/>
  <c r="C74" i="6"/>
  <c r="C34" i="6"/>
  <c r="E153" i="6"/>
  <c r="N139" i="6"/>
  <c r="M142" i="6"/>
  <c r="I32" i="6"/>
  <c r="H32" i="6"/>
  <c r="J32" i="6" s="1"/>
  <c r="G153" i="6"/>
  <c r="H153" i="6"/>
  <c r="D54" i="6"/>
  <c r="D44" i="6"/>
  <c r="D74" i="6"/>
  <c r="D34" i="6"/>
  <c r="D64" i="6"/>
  <c r="I42" i="6"/>
  <c r="H42" i="6"/>
  <c r="J42" i="6" s="1"/>
  <c r="L153" i="6"/>
  <c r="I153" i="6"/>
  <c r="E45" i="6" l="1"/>
  <c r="E75" i="6"/>
  <c r="E35" i="6"/>
  <c r="E65" i="6"/>
  <c r="E55" i="6"/>
  <c r="O139" i="6"/>
  <c r="N142" i="6"/>
  <c r="L32" i="6"/>
  <c r="K32" i="6"/>
  <c r="D55" i="6"/>
  <c r="D45" i="6"/>
  <c r="D75" i="6"/>
  <c r="D35" i="6"/>
  <c r="D65" i="6"/>
  <c r="K42" i="6"/>
  <c r="L42" i="6"/>
  <c r="C102" i="6" s="1"/>
  <c r="K18" i="6"/>
  <c r="H18" i="6"/>
  <c r="J18" i="6" s="1"/>
  <c r="E19" i="6"/>
  <c r="L18" i="6"/>
  <c r="M18" i="6"/>
  <c r="C55" i="6"/>
  <c r="C45" i="6"/>
  <c r="C75" i="6"/>
  <c r="C35" i="6"/>
  <c r="C65" i="6"/>
  <c r="I33" i="6"/>
  <c r="H33" i="6"/>
  <c r="E155" i="6"/>
  <c r="L155" i="6"/>
  <c r="D155" i="6"/>
  <c r="K155" i="6"/>
  <c r="C155" i="6"/>
  <c r="J155" i="6"/>
  <c r="I155" i="6"/>
  <c r="H155" i="6"/>
  <c r="G155" i="6"/>
  <c r="F155" i="6"/>
  <c r="M14" i="5"/>
  <c r="B162" i="5"/>
  <c r="B161" i="5"/>
  <c r="B160" i="5"/>
  <c r="B159" i="5"/>
  <c r="B158" i="5"/>
  <c r="B157" i="5"/>
  <c r="B156" i="5"/>
  <c r="B155" i="5"/>
  <c r="B154" i="5"/>
  <c r="B153" i="5"/>
  <c r="D152" i="5"/>
  <c r="E152" i="5" s="1"/>
  <c r="F152" i="5" s="1"/>
  <c r="G152" i="5" s="1"/>
  <c r="H152" i="5" s="1"/>
  <c r="I152" i="5" s="1"/>
  <c r="J152" i="5" s="1"/>
  <c r="K152" i="5" s="1"/>
  <c r="J139" i="5"/>
  <c r="J142" i="5" s="1"/>
  <c r="P91" i="5"/>
  <c r="O91" i="5"/>
  <c r="M91" i="5"/>
  <c r="L91" i="5"/>
  <c r="K91" i="5"/>
  <c r="I91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I23" i="5"/>
  <c r="I22" i="5"/>
  <c r="I21" i="5"/>
  <c r="I20" i="5"/>
  <c r="I19" i="5"/>
  <c r="I18" i="5"/>
  <c r="I17" i="5"/>
  <c r="I16" i="5"/>
  <c r="I15" i="5"/>
  <c r="I14" i="5"/>
  <c r="K14" i="5"/>
  <c r="D62" i="5" s="1"/>
  <c r="J156" i="6" l="1"/>
  <c r="I156" i="6"/>
  <c r="H156" i="6"/>
  <c r="G156" i="6"/>
  <c r="F156" i="6"/>
  <c r="E156" i="6"/>
  <c r="L156" i="6"/>
  <c r="K156" i="6"/>
  <c r="C156" i="6"/>
  <c r="D156" i="6"/>
  <c r="D46" i="6"/>
  <c r="D76" i="6"/>
  <c r="D36" i="6"/>
  <c r="D66" i="6"/>
  <c r="D56" i="6"/>
  <c r="I43" i="6"/>
  <c r="H43" i="6"/>
  <c r="O142" i="6"/>
  <c r="P139" i="6"/>
  <c r="J33" i="6"/>
  <c r="M102" i="6"/>
  <c r="N102" i="6" s="1"/>
  <c r="E102" i="6"/>
  <c r="O102" i="6" s="1"/>
  <c r="P102" i="6" s="1"/>
  <c r="H52" i="6"/>
  <c r="J52" i="6" s="1"/>
  <c r="I52" i="6"/>
  <c r="I102" i="6"/>
  <c r="J102" i="6" s="1"/>
  <c r="B102" i="6"/>
  <c r="D102" i="6" s="1"/>
  <c r="K102" i="6" s="1"/>
  <c r="L102" i="6" s="1"/>
  <c r="H34" i="6"/>
  <c r="E46" i="6"/>
  <c r="E76" i="6"/>
  <c r="E36" i="6"/>
  <c r="I35" i="6" s="1"/>
  <c r="E66" i="6"/>
  <c r="E56" i="6"/>
  <c r="I34" i="6"/>
  <c r="K19" i="6"/>
  <c r="H19" i="6"/>
  <c r="J19" i="6" s="1"/>
  <c r="E20" i="6"/>
  <c r="M19" i="6"/>
  <c r="I92" i="6"/>
  <c r="B92" i="6"/>
  <c r="D92" i="6" s="1"/>
  <c r="K92" i="6" s="1"/>
  <c r="C56" i="6"/>
  <c r="C46" i="6"/>
  <c r="C76" i="6"/>
  <c r="C36" i="6"/>
  <c r="C66" i="6"/>
  <c r="C92" i="6"/>
  <c r="K139" i="5"/>
  <c r="H14" i="5"/>
  <c r="J14" i="5" s="1"/>
  <c r="L14" i="5" s="1"/>
  <c r="M15" i="5"/>
  <c r="D42" i="5"/>
  <c r="D32" i="5"/>
  <c r="D52" i="5"/>
  <c r="D72" i="5"/>
  <c r="G157" i="6" l="1"/>
  <c r="F157" i="6"/>
  <c r="E157" i="6"/>
  <c r="L157" i="6"/>
  <c r="D157" i="6"/>
  <c r="K157" i="6"/>
  <c r="C157" i="6"/>
  <c r="J157" i="6"/>
  <c r="I157" i="6"/>
  <c r="H157" i="6"/>
  <c r="H62" i="6"/>
  <c r="I62" i="6"/>
  <c r="M20" i="6"/>
  <c r="L20" i="6"/>
  <c r="K20" i="6"/>
  <c r="H20" i="6"/>
  <c r="J20" i="6" s="1"/>
  <c r="E21" i="6"/>
  <c r="M92" i="6"/>
  <c r="E92" i="6"/>
  <c r="O92" i="6" s="1"/>
  <c r="C47" i="6"/>
  <c r="C37" i="6"/>
  <c r="C67" i="6"/>
  <c r="C57" i="6"/>
  <c r="L33" i="6"/>
  <c r="K33" i="6"/>
  <c r="H44" i="6"/>
  <c r="I44" i="6"/>
  <c r="L52" i="6"/>
  <c r="C112" i="6" s="1"/>
  <c r="K52" i="6"/>
  <c r="P142" i="6"/>
  <c r="D47" i="6"/>
  <c r="D37" i="6"/>
  <c r="D67" i="6"/>
  <c r="D57" i="6"/>
  <c r="L19" i="6"/>
  <c r="H35" i="6"/>
  <c r="J35" i="6" s="1"/>
  <c r="L92" i="6"/>
  <c r="J34" i="6"/>
  <c r="J92" i="6"/>
  <c r="J43" i="6"/>
  <c r="H53" i="6"/>
  <c r="J53" i="6" s="1"/>
  <c r="I53" i="6"/>
  <c r="K142" i="5"/>
  <c r="L139" i="5"/>
  <c r="C62" i="5"/>
  <c r="C32" i="5"/>
  <c r="C52" i="5"/>
  <c r="C42" i="5"/>
  <c r="C72" i="5"/>
  <c r="M16" i="5"/>
  <c r="K15" i="5"/>
  <c r="H15" i="5"/>
  <c r="J15" i="5" s="1"/>
  <c r="E72" i="5"/>
  <c r="E32" i="5"/>
  <c r="K153" i="5" s="1"/>
  <c r="E62" i="5"/>
  <c r="E42" i="5"/>
  <c r="E52" i="5"/>
  <c r="P92" i="6" l="1"/>
  <c r="E38" i="6"/>
  <c r="E68" i="6"/>
  <c r="E58" i="6"/>
  <c r="E48" i="6"/>
  <c r="C93" i="6"/>
  <c r="N92" i="6"/>
  <c r="I93" i="6"/>
  <c r="B93" i="6"/>
  <c r="D93" i="6" s="1"/>
  <c r="K93" i="6" s="1"/>
  <c r="L35" i="6"/>
  <c r="C95" i="6" s="1"/>
  <c r="K35" i="6"/>
  <c r="I112" i="6"/>
  <c r="J112" i="6" s="1"/>
  <c r="B112" i="6"/>
  <c r="D112" i="6" s="1"/>
  <c r="K112" i="6" s="1"/>
  <c r="L112" i="6" s="1"/>
  <c r="E37" i="6"/>
  <c r="H36" i="6" s="1"/>
  <c r="E67" i="6"/>
  <c r="E57" i="6"/>
  <c r="E47" i="6"/>
  <c r="H45" i="6" s="1"/>
  <c r="M112" i="6"/>
  <c r="N112" i="6" s="1"/>
  <c r="E112" i="6"/>
  <c r="O112" i="6" s="1"/>
  <c r="P112" i="6" s="1"/>
  <c r="I54" i="6"/>
  <c r="H54" i="6"/>
  <c r="J54" i="6" s="1"/>
  <c r="J158" i="6"/>
  <c r="E22" i="6"/>
  <c r="M21" i="6"/>
  <c r="K21" i="6"/>
  <c r="H21" i="6"/>
  <c r="J21" i="6" s="1"/>
  <c r="J62" i="6"/>
  <c r="K34" i="6"/>
  <c r="L34" i="6"/>
  <c r="C94" i="6" s="1"/>
  <c r="I63" i="6"/>
  <c r="H63" i="6"/>
  <c r="J63" i="6" s="1"/>
  <c r="H72" i="6"/>
  <c r="I72" i="6"/>
  <c r="J44" i="6"/>
  <c r="C48" i="6"/>
  <c r="C38" i="6"/>
  <c r="C68" i="6"/>
  <c r="C58" i="6"/>
  <c r="L53" i="6"/>
  <c r="C113" i="6" s="1"/>
  <c r="K53" i="6"/>
  <c r="L43" i="6"/>
  <c r="C103" i="6" s="1"/>
  <c r="K43" i="6"/>
  <c r="D38" i="6"/>
  <c r="D68" i="6"/>
  <c r="D58" i="6"/>
  <c r="D48" i="6"/>
  <c r="M139" i="5"/>
  <c r="L142" i="5"/>
  <c r="D63" i="5"/>
  <c r="D73" i="5"/>
  <c r="D43" i="5"/>
  <c r="D53" i="5"/>
  <c r="D33" i="5"/>
  <c r="M17" i="5"/>
  <c r="H16" i="5"/>
  <c r="J16" i="5" s="1"/>
  <c r="K16" i="5"/>
  <c r="C63" i="5"/>
  <c r="C53" i="5"/>
  <c r="C43" i="5"/>
  <c r="C33" i="5"/>
  <c r="C73" i="5"/>
  <c r="L15" i="5"/>
  <c r="D153" i="5"/>
  <c r="L153" i="5"/>
  <c r="H153" i="5"/>
  <c r="E153" i="5"/>
  <c r="I153" i="5"/>
  <c r="G153" i="5"/>
  <c r="J153" i="5"/>
  <c r="C153" i="5"/>
  <c r="F153" i="5"/>
  <c r="I68" i="6" l="1"/>
  <c r="H68" i="6"/>
  <c r="J68" i="6" s="1"/>
  <c r="H73" i="6"/>
  <c r="I73" i="6"/>
  <c r="I64" i="6"/>
  <c r="H64" i="6"/>
  <c r="J64" i="6" s="1"/>
  <c r="C158" i="6"/>
  <c r="I94" i="6"/>
  <c r="J94" i="6" s="1"/>
  <c r="B94" i="6"/>
  <c r="D94" i="6" s="1"/>
  <c r="K94" i="6" s="1"/>
  <c r="L94" i="6" s="1"/>
  <c r="E113" i="6"/>
  <c r="O113" i="6" s="1"/>
  <c r="P113" i="6" s="1"/>
  <c r="M113" i="6"/>
  <c r="N113" i="6" s="1"/>
  <c r="L62" i="6"/>
  <c r="C122" i="6" s="1"/>
  <c r="K62" i="6"/>
  <c r="F158" i="6"/>
  <c r="D158" i="6"/>
  <c r="I55" i="6"/>
  <c r="H55" i="6"/>
  <c r="J55" i="6" s="1"/>
  <c r="L93" i="6"/>
  <c r="J93" i="6"/>
  <c r="E158" i="6"/>
  <c r="I37" i="6"/>
  <c r="H37" i="6"/>
  <c r="J72" i="6"/>
  <c r="C39" i="6"/>
  <c r="C69" i="6"/>
  <c r="C59" i="6"/>
  <c r="C49" i="6"/>
  <c r="G158" i="6"/>
  <c r="L158" i="6"/>
  <c r="I45" i="6"/>
  <c r="J45" i="6" s="1"/>
  <c r="I103" i="6"/>
  <c r="J103" i="6" s="1"/>
  <c r="B103" i="6"/>
  <c r="D103" i="6" s="1"/>
  <c r="K103" i="6" s="1"/>
  <c r="L103" i="6" s="1"/>
  <c r="E23" i="6"/>
  <c r="M22" i="6"/>
  <c r="K22" i="6"/>
  <c r="H22" i="6"/>
  <c r="J22" i="6" s="1"/>
  <c r="I113" i="6"/>
  <c r="J113" i="6" s="1"/>
  <c r="B113" i="6"/>
  <c r="D113" i="6" s="1"/>
  <c r="K113" i="6" s="1"/>
  <c r="L113" i="6" s="1"/>
  <c r="L63" i="6"/>
  <c r="C123" i="6" s="1"/>
  <c r="K63" i="6"/>
  <c r="D39" i="6"/>
  <c r="D69" i="6"/>
  <c r="D59" i="6"/>
  <c r="D49" i="6"/>
  <c r="L54" i="6"/>
  <c r="C114" i="6" s="1"/>
  <c r="K54" i="6"/>
  <c r="I95" i="6"/>
  <c r="J95" i="6" s="1"/>
  <c r="B95" i="6"/>
  <c r="D95" i="6" s="1"/>
  <c r="K95" i="6" s="1"/>
  <c r="L95" i="6" s="1"/>
  <c r="M94" i="6"/>
  <c r="N94" i="6" s="1"/>
  <c r="E94" i="6"/>
  <c r="O94" i="6" s="1"/>
  <c r="P94" i="6" s="1"/>
  <c r="I159" i="6"/>
  <c r="H159" i="6"/>
  <c r="G159" i="6"/>
  <c r="F159" i="6"/>
  <c r="E159" i="6"/>
  <c r="L159" i="6"/>
  <c r="D159" i="6"/>
  <c r="K159" i="6"/>
  <c r="J159" i="6"/>
  <c r="C159" i="6"/>
  <c r="L21" i="6"/>
  <c r="H158" i="6"/>
  <c r="E95" i="6"/>
  <c r="O95" i="6" s="1"/>
  <c r="P95" i="6" s="1"/>
  <c r="M95" i="6"/>
  <c r="N95" i="6" s="1"/>
  <c r="E103" i="6"/>
  <c r="O103" i="6" s="1"/>
  <c r="P103" i="6" s="1"/>
  <c r="M103" i="6"/>
  <c r="N103" i="6" s="1"/>
  <c r="L44" i="6"/>
  <c r="C104" i="6" s="1"/>
  <c r="K44" i="6"/>
  <c r="K158" i="6"/>
  <c r="H46" i="6"/>
  <c r="I46" i="6"/>
  <c r="I158" i="6"/>
  <c r="E93" i="6"/>
  <c r="O93" i="6" s="1"/>
  <c r="M93" i="6"/>
  <c r="I36" i="6"/>
  <c r="J36" i="6" s="1"/>
  <c r="N139" i="5"/>
  <c r="M142" i="5"/>
  <c r="D54" i="5"/>
  <c r="D74" i="5"/>
  <c r="D64" i="5"/>
  <c r="D44" i="5"/>
  <c r="D34" i="5"/>
  <c r="E53" i="5"/>
  <c r="E63" i="5"/>
  <c r="E43" i="5"/>
  <c r="E33" i="5"/>
  <c r="E154" i="5" s="1"/>
  <c r="E73" i="5"/>
  <c r="H17" i="5"/>
  <c r="J17" i="5" s="1"/>
  <c r="L17" i="5" s="1"/>
  <c r="M18" i="5"/>
  <c r="K17" i="5"/>
  <c r="L16" i="5"/>
  <c r="C54" i="5"/>
  <c r="C64" i="5"/>
  <c r="C74" i="5"/>
  <c r="C34" i="5"/>
  <c r="C44" i="5"/>
  <c r="L45" i="6" l="1"/>
  <c r="C105" i="6" s="1"/>
  <c r="K45" i="6"/>
  <c r="L36" i="6"/>
  <c r="K36" i="6"/>
  <c r="M114" i="6"/>
  <c r="N114" i="6" s="1"/>
  <c r="E114" i="6"/>
  <c r="O114" i="6" s="1"/>
  <c r="P114" i="6" s="1"/>
  <c r="P93" i="6"/>
  <c r="L64" i="6"/>
  <c r="C124" i="6" s="1"/>
  <c r="K64" i="6"/>
  <c r="I56" i="6"/>
  <c r="I122" i="6"/>
  <c r="J122" i="6" s="1"/>
  <c r="B122" i="6"/>
  <c r="D122" i="6" s="1"/>
  <c r="K122" i="6" s="1"/>
  <c r="L122" i="6" s="1"/>
  <c r="E160" i="6"/>
  <c r="L160" i="6"/>
  <c r="D160" i="6"/>
  <c r="K160" i="6"/>
  <c r="C160" i="6"/>
  <c r="G160" i="6"/>
  <c r="H160" i="6"/>
  <c r="L72" i="6"/>
  <c r="C132" i="6" s="1"/>
  <c r="K72" i="6"/>
  <c r="C40" i="6"/>
  <c r="C70" i="6"/>
  <c r="C60" i="6"/>
  <c r="C50" i="6"/>
  <c r="M122" i="6"/>
  <c r="N122" i="6" s="1"/>
  <c r="E122" i="6"/>
  <c r="O122" i="6" s="1"/>
  <c r="P122" i="6" s="1"/>
  <c r="D70" i="6"/>
  <c r="D60" i="6"/>
  <c r="D50" i="6"/>
  <c r="D40" i="6"/>
  <c r="J37" i="6"/>
  <c r="J73" i="6"/>
  <c r="I104" i="6"/>
  <c r="J104" i="6" s="1"/>
  <c r="B104" i="6"/>
  <c r="D104" i="6" s="1"/>
  <c r="K104" i="6" s="1"/>
  <c r="L104" i="6" s="1"/>
  <c r="E69" i="6"/>
  <c r="H69" i="6" s="1"/>
  <c r="E59" i="6"/>
  <c r="I59" i="6" s="1"/>
  <c r="E49" i="6"/>
  <c r="I47" i="6" s="1"/>
  <c r="E39" i="6"/>
  <c r="H38" i="6" s="1"/>
  <c r="I123" i="6"/>
  <c r="J123" i="6" s="1"/>
  <c r="B123" i="6"/>
  <c r="D123" i="6" s="1"/>
  <c r="K123" i="6" s="1"/>
  <c r="L123" i="6" s="1"/>
  <c r="L22" i="6"/>
  <c r="L68" i="6"/>
  <c r="C128" i="6" s="1"/>
  <c r="K68" i="6"/>
  <c r="J46" i="6"/>
  <c r="M104" i="6"/>
  <c r="N104" i="6" s="1"/>
  <c r="E104" i="6"/>
  <c r="O104" i="6" s="1"/>
  <c r="P104" i="6" s="1"/>
  <c r="E123" i="6"/>
  <c r="O123" i="6" s="1"/>
  <c r="P123" i="6" s="1"/>
  <c r="M123" i="6"/>
  <c r="N123" i="6" s="1"/>
  <c r="L55" i="6"/>
  <c r="C115" i="6" s="1"/>
  <c r="K55" i="6"/>
  <c r="N93" i="6"/>
  <c r="I114" i="6"/>
  <c r="J114" i="6" s="1"/>
  <c r="B114" i="6"/>
  <c r="D114" i="6" s="1"/>
  <c r="K114" i="6" s="1"/>
  <c r="L114" i="6" s="1"/>
  <c r="C23" i="6"/>
  <c r="M23" i="6"/>
  <c r="L23" i="6"/>
  <c r="K23" i="6"/>
  <c r="H23" i="6"/>
  <c r="J23" i="6" s="1"/>
  <c r="I38" i="6"/>
  <c r="O139" i="5"/>
  <c r="N142" i="5"/>
  <c r="J154" i="5"/>
  <c r="H32" i="5"/>
  <c r="C154" i="5"/>
  <c r="G154" i="5"/>
  <c r="L154" i="5"/>
  <c r="H154" i="5"/>
  <c r="E55" i="5"/>
  <c r="E65" i="5"/>
  <c r="E45" i="5"/>
  <c r="E35" i="5"/>
  <c r="E75" i="5"/>
  <c r="K154" i="5"/>
  <c r="K18" i="5"/>
  <c r="M19" i="5"/>
  <c r="H18" i="5"/>
  <c r="J18" i="5" s="1"/>
  <c r="D154" i="5"/>
  <c r="C55" i="5"/>
  <c r="C75" i="5"/>
  <c r="C45" i="5"/>
  <c r="C65" i="5"/>
  <c r="C35" i="5"/>
  <c r="D75" i="5"/>
  <c r="D35" i="5"/>
  <c r="D55" i="5"/>
  <c r="D65" i="5"/>
  <c r="D45" i="5"/>
  <c r="I154" i="5"/>
  <c r="I32" i="5"/>
  <c r="E44" i="5"/>
  <c r="I42" i="5" s="1"/>
  <c r="E64" i="5"/>
  <c r="E54" i="5"/>
  <c r="E74" i="5"/>
  <c r="E34" i="5"/>
  <c r="G155" i="5" s="1"/>
  <c r="F154" i="5"/>
  <c r="D71" i="6" l="1"/>
  <c r="D61" i="6"/>
  <c r="D51" i="6"/>
  <c r="D41" i="6"/>
  <c r="H60" i="6"/>
  <c r="I132" i="6"/>
  <c r="J132" i="6" s="1"/>
  <c r="B132" i="6"/>
  <c r="D132" i="6" s="1"/>
  <c r="K132" i="6" s="1"/>
  <c r="L132" i="6" s="1"/>
  <c r="E61" i="6"/>
  <c r="E51" i="6"/>
  <c r="E41" i="6"/>
  <c r="E71" i="6"/>
  <c r="L73" i="6"/>
  <c r="C133" i="6" s="1"/>
  <c r="K73" i="6"/>
  <c r="H70" i="6"/>
  <c r="E161" i="6"/>
  <c r="M132" i="6"/>
  <c r="N132" i="6" s="1"/>
  <c r="E132" i="6"/>
  <c r="O132" i="6" s="1"/>
  <c r="P132" i="6" s="1"/>
  <c r="H56" i="6"/>
  <c r="J56" i="6" s="1"/>
  <c r="I115" i="6"/>
  <c r="J115" i="6" s="1"/>
  <c r="B115" i="6"/>
  <c r="D115" i="6" s="1"/>
  <c r="K115" i="6" s="1"/>
  <c r="L115" i="6" s="1"/>
  <c r="H65" i="6"/>
  <c r="J65" i="6" s="1"/>
  <c r="H59" i="6"/>
  <c r="J59" i="6" s="1"/>
  <c r="E115" i="6"/>
  <c r="O115" i="6" s="1"/>
  <c r="P115" i="6" s="1"/>
  <c r="M115" i="6"/>
  <c r="N115" i="6" s="1"/>
  <c r="L46" i="6"/>
  <c r="C106" i="6" s="1"/>
  <c r="K46" i="6"/>
  <c r="I65" i="6"/>
  <c r="E70" i="6"/>
  <c r="I70" i="6" s="1"/>
  <c r="E60" i="6"/>
  <c r="H57" i="6" s="1"/>
  <c r="E50" i="6"/>
  <c r="I48" i="6" s="1"/>
  <c r="E40" i="6"/>
  <c r="I39" i="6" s="1"/>
  <c r="H74" i="6"/>
  <c r="J74" i="6" s="1"/>
  <c r="I124" i="6"/>
  <c r="J124" i="6" s="1"/>
  <c r="B124" i="6"/>
  <c r="D124" i="6" s="1"/>
  <c r="K124" i="6" s="1"/>
  <c r="L124" i="6" s="1"/>
  <c r="I96" i="6"/>
  <c r="B96" i="6"/>
  <c r="D96" i="6" s="1"/>
  <c r="K96" i="6" s="1"/>
  <c r="H47" i="6"/>
  <c r="J47" i="6" s="1"/>
  <c r="L37" i="6"/>
  <c r="C97" i="6" s="1"/>
  <c r="K37" i="6"/>
  <c r="I74" i="6"/>
  <c r="I160" i="6"/>
  <c r="F160" i="6"/>
  <c r="M124" i="6"/>
  <c r="N124" i="6" s="1"/>
  <c r="E124" i="6"/>
  <c r="O124" i="6" s="1"/>
  <c r="P124" i="6" s="1"/>
  <c r="C96" i="6"/>
  <c r="I40" i="6"/>
  <c r="H40" i="6"/>
  <c r="I69" i="6"/>
  <c r="J69" i="6" s="1"/>
  <c r="I105" i="6"/>
  <c r="J105" i="6" s="1"/>
  <c r="B105" i="6"/>
  <c r="D105" i="6" s="1"/>
  <c r="K105" i="6" s="1"/>
  <c r="L105" i="6" s="1"/>
  <c r="M128" i="6"/>
  <c r="N128" i="6" s="1"/>
  <c r="E128" i="6"/>
  <c r="O128" i="6" s="1"/>
  <c r="P128" i="6" s="1"/>
  <c r="C71" i="6"/>
  <c r="C61" i="6"/>
  <c r="C51" i="6"/>
  <c r="C41" i="6"/>
  <c r="I128" i="6"/>
  <c r="J128" i="6" s="1"/>
  <c r="B128" i="6"/>
  <c r="D128" i="6" s="1"/>
  <c r="K128" i="6" s="1"/>
  <c r="L128" i="6" s="1"/>
  <c r="J38" i="6"/>
  <c r="I50" i="6"/>
  <c r="H50" i="6"/>
  <c r="H48" i="6"/>
  <c r="J160" i="6"/>
  <c r="E105" i="6"/>
  <c r="O105" i="6" s="1"/>
  <c r="P105" i="6" s="1"/>
  <c r="M105" i="6"/>
  <c r="N105" i="6" s="1"/>
  <c r="P139" i="5"/>
  <c r="P142" i="5" s="1"/>
  <c r="O142" i="5"/>
  <c r="J32" i="5"/>
  <c r="H43" i="5"/>
  <c r="H42" i="5"/>
  <c r="H52" i="5"/>
  <c r="K155" i="5"/>
  <c r="I155" i="5"/>
  <c r="H33" i="5"/>
  <c r="E155" i="5"/>
  <c r="I33" i="5"/>
  <c r="J33" i="5" s="1"/>
  <c r="K33" i="5" s="1"/>
  <c r="F155" i="5"/>
  <c r="L155" i="5"/>
  <c r="J42" i="5"/>
  <c r="C155" i="5"/>
  <c r="H155" i="5"/>
  <c r="J155" i="5"/>
  <c r="L32" i="5"/>
  <c r="C92" i="5" s="1"/>
  <c r="K32" i="5"/>
  <c r="I92" i="5" s="1"/>
  <c r="H34" i="5"/>
  <c r="I34" i="5"/>
  <c r="C156" i="5"/>
  <c r="H156" i="5"/>
  <c r="E156" i="5"/>
  <c r="F156" i="5"/>
  <c r="J156" i="5"/>
  <c r="G156" i="5"/>
  <c r="I156" i="5"/>
  <c r="K156" i="5"/>
  <c r="D156" i="5"/>
  <c r="L18" i="5"/>
  <c r="C56" i="5"/>
  <c r="C46" i="5"/>
  <c r="C66" i="5"/>
  <c r="C36" i="5"/>
  <c r="C76" i="5"/>
  <c r="L156" i="5"/>
  <c r="M20" i="5"/>
  <c r="K19" i="5"/>
  <c r="H19" i="5"/>
  <c r="J19" i="5" s="1"/>
  <c r="I43" i="5"/>
  <c r="D46" i="5"/>
  <c r="D66" i="5"/>
  <c r="D76" i="5"/>
  <c r="D56" i="5"/>
  <c r="D36" i="5"/>
  <c r="I52" i="5"/>
  <c r="D155" i="5"/>
  <c r="L69" i="6" l="1"/>
  <c r="C129" i="6" s="1"/>
  <c r="K69" i="6"/>
  <c r="J50" i="6"/>
  <c r="J40" i="6"/>
  <c r="M106" i="6"/>
  <c r="N106" i="6" s="1"/>
  <c r="E106" i="6"/>
  <c r="O106" i="6" s="1"/>
  <c r="P106" i="6" s="1"/>
  <c r="L161" i="6"/>
  <c r="C161" i="6"/>
  <c r="I133" i="6"/>
  <c r="J133" i="6" s="1"/>
  <c r="B133" i="6"/>
  <c r="D133" i="6" s="1"/>
  <c r="K133" i="6" s="1"/>
  <c r="L133" i="6" s="1"/>
  <c r="I60" i="6"/>
  <c r="J60" i="6" s="1"/>
  <c r="J48" i="6"/>
  <c r="I97" i="6"/>
  <c r="J97" i="6" s="1"/>
  <c r="B97" i="6"/>
  <c r="D97" i="6" s="1"/>
  <c r="K97" i="6" s="1"/>
  <c r="L97" i="6" s="1"/>
  <c r="K74" i="6"/>
  <c r="L74" i="6"/>
  <c r="C134" i="6" s="1"/>
  <c r="F161" i="6"/>
  <c r="K161" i="6"/>
  <c r="E133" i="6"/>
  <c r="O133" i="6" s="1"/>
  <c r="P133" i="6" s="1"/>
  <c r="M133" i="6"/>
  <c r="N133" i="6" s="1"/>
  <c r="I41" i="6"/>
  <c r="H41" i="6"/>
  <c r="J41" i="6" s="1"/>
  <c r="I106" i="6"/>
  <c r="J106" i="6" s="1"/>
  <c r="B106" i="6"/>
  <c r="D106" i="6" s="1"/>
  <c r="K106" i="6" s="1"/>
  <c r="L106" i="6" s="1"/>
  <c r="L38" i="6"/>
  <c r="K38" i="6"/>
  <c r="E97" i="6"/>
  <c r="O97" i="6" s="1"/>
  <c r="P97" i="6" s="1"/>
  <c r="M97" i="6"/>
  <c r="N97" i="6" s="1"/>
  <c r="G161" i="6"/>
  <c r="H66" i="6"/>
  <c r="I51" i="6"/>
  <c r="H51" i="6"/>
  <c r="J51" i="6" s="1"/>
  <c r="H49" i="6"/>
  <c r="J49" i="6" s="1"/>
  <c r="I49" i="6"/>
  <c r="L47" i="6"/>
  <c r="C107" i="6" s="1"/>
  <c r="K47" i="6"/>
  <c r="L59" i="6"/>
  <c r="C119" i="6" s="1"/>
  <c r="K59" i="6"/>
  <c r="L56" i="6"/>
  <c r="C116" i="6" s="1"/>
  <c r="K56" i="6"/>
  <c r="H161" i="6"/>
  <c r="I66" i="6"/>
  <c r="H61" i="6"/>
  <c r="J61" i="6" s="1"/>
  <c r="I61" i="6"/>
  <c r="I58" i="6"/>
  <c r="H58" i="6"/>
  <c r="J58" i="6" s="1"/>
  <c r="L65" i="6"/>
  <c r="C125" i="6" s="1"/>
  <c r="K65" i="6"/>
  <c r="I161" i="6"/>
  <c r="I75" i="6"/>
  <c r="I71" i="6"/>
  <c r="H71" i="6"/>
  <c r="J71" i="6" s="1"/>
  <c r="I76" i="6"/>
  <c r="H76" i="6"/>
  <c r="J76" i="6" s="1"/>
  <c r="H67" i="6"/>
  <c r="I67" i="6"/>
  <c r="L96" i="6"/>
  <c r="H39" i="6"/>
  <c r="J39" i="6" s="1"/>
  <c r="H75" i="6"/>
  <c r="J75" i="6" s="1"/>
  <c r="I57" i="6"/>
  <c r="J57" i="6" s="1"/>
  <c r="J70" i="6"/>
  <c r="M96" i="6"/>
  <c r="E96" i="6"/>
  <c r="O96" i="6" s="1"/>
  <c r="H162" i="6"/>
  <c r="G162" i="6"/>
  <c r="F162" i="6"/>
  <c r="E162" i="6"/>
  <c r="L162" i="6"/>
  <c r="D162" i="6"/>
  <c r="K162" i="6"/>
  <c r="C162" i="6"/>
  <c r="J162" i="6"/>
  <c r="I162" i="6"/>
  <c r="J96" i="6"/>
  <c r="D161" i="6"/>
  <c r="J161" i="6"/>
  <c r="J43" i="5"/>
  <c r="J52" i="5"/>
  <c r="L33" i="5"/>
  <c r="C93" i="5" s="1"/>
  <c r="E93" i="5" s="1"/>
  <c r="O93" i="5" s="1"/>
  <c r="P93" i="5" s="1"/>
  <c r="B92" i="5"/>
  <c r="D92" i="5" s="1"/>
  <c r="K92" i="5" s="1"/>
  <c r="L42" i="5"/>
  <c r="C102" i="5" s="1"/>
  <c r="K42" i="5"/>
  <c r="J34" i="5"/>
  <c r="K34" i="5" s="1"/>
  <c r="I93" i="5"/>
  <c r="B93" i="5"/>
  <c r="D93" i="5" s="1"/>
  <c r="K93" i="5" s="1"/>
  <c r="K52" i="5"/>
  <c r="L52" i="5"/>
  <c r="C112" i="5" s="1"/>
  <c r="L43" i="5"/>
  <c r="C103" i="5" s="1"/>
  <c r="K43" i="5"/>
  <c r="M93" i="5"/>
  <c r="N93" i="5" s="1"/>
  <c r="E66" i="5"/>
  <c r="H62" i="5" s="1"/>
  <c r="E76" i="5"/>
  <c r="E36" i="5"/>
  <c r="H35" i="5" s="1"/>
  <c r="E56" i="5"/>
  <c r="I53" i="5" s="1"/>
  <c r="E46" i="5"/>
  <c r="I44" i="5" s="1"/>
  <c r="M21" i="5"/>
  <c r="H20" i="5"/>
  <c r="J20" i="5" s="1"/>
  <c r="K20" i="5"/>
  <c r="L19" i="5"/>
  <c r="C47" i="5"/>
  <c r="C57" i="5"/>
  <c r="C67" i="5"/>
  <c r="C37" i="5"/>
  <c r="D67" i="5"/>
  <c r="D57" i="5"/>
  <c r="D37" i="5"/>
  <c r="D47" i="5"/>
  <c r="E92" i="5"/>
  <c r="O92" i="5" s="1"/>
  <c r="P92" i="5" s="1"/>
  <c r="M92" i="5"/>
  <c r="L60" i="6" l="1"/>
  <c r="C120" i="6" s="1"/>
  <c r="K60" i="6"/>
  <c r="L57" i="6"/>
  <c r="C117" i="6" s="1"/>
  <c r="K57" i="6"/>
  <c r="N96" i="6"/>
  <c r="I98" i="6"/>
  <c r="B98" i="6"/>
  <c r="D98" i="6" s="1"/>
  <c r="K98" i="6" s="1"/>
  <c r="L48" i="6"/>
  <c r="C108" i="6" s="1"/>
  <c r="K48" i="6"/>
  <c r="L40" i="6"/>
  <c r="C100" i="6" s="1"/>
  <c r="K40" i="6"/>
  <c r="C98" i="6"/>
  <c r="J67" i="6"/>
  <c r="E125" i="6"/>
  <c r="O125" i="6" s="1"/>
  <c r="P125" i="6" s="1"/>
  <c r="M125" i="6"/>
  <c r="N125" i="6" s="1"/>
  <c r="I116" i="6"/>
  <c r="J116" i="6" s="1"/>
  <c r="B116" i="6"/>
  <c r="D116" i="6" s="1"/>
  <c r="K116" i="6" s="1"/>
  <c r="L116" i="6" s="1"/>
  <c r="L51" i="6"/>
  <c r="C111" i="6" s="1"/>
  <c r="K51" i="6"/>
  <c r="M134" i="6"/>
  <c r="N134" i="6" s="1"/>
  <c r="E134" i="6"/>
  <c r="O134" i="6" s="1"/>
  <c r="P134" i="6" s="1"/>
  <c r="L70" i="6"/>
  <c r="C130" i="6" s="1"/>
  <c r="K70" i="6"/>
  <c r="K75" i="6"/>
  <c r="L75" i="6"/>
  <c r="C135" i="6" s="1"/>
  <c r="L76" i="6"/>
  <c r="C136" i="6" s="1"/>
  <c r="K76" i="6"/>
  <c r="M116" i="6"/>
  <c r="N116" i="6" s="1"/>
  <c r="E116" i="6"/>
  <c r="O116" i="6" s="1"/>
  <c r="P116" i="6" s="1"/>
  <c r="I134" i="6"/>
  <c r="J134" i="6" s="1"/>
  <c r="B134" i="6"/>
  <c r="D134" i="6" s="1"/>
  <c r="K134" i="6" s="1"/>
  <c r="L134" i="6" s="1"/>
  <c r="K50" i="6"/>
  <c r="L50" i="6"/>
  <c r="C110" i="6" s="1"/>
  <c r="L39" i="6"/>
  <c r="C99" i="6" s="1"/>
  <c r="K39" i="6"/>
  <c r="K58" i="6"/>
  <c r="L58" i="6"/>
  <c r="C118" i="6" s="1"/>
  <c r="I119" i="6"/>
  <c r="J119" i="6" s="1"/>
  <c r="B119" i="6"/>
  <c r="D119" i="6" s="1"/>
  <c r="K119" i="6" s="1"/>
  <c r="L119" i="6" s="1"/>
  <c r="J66" i="6"/>
  <c r="L41" i="6"/>
  <c r="C101" i="6" s="1"/>
  <c r="K41" i="6"/>
  <c r="L49" i="6"/>
  <c r="C109" i="6" s="1"/>
  <c r="K49" i="6"/>
  <c r="L71" i="6"/>
  <c r="C131" i="6" s="1"/>
  <c r="K71" i="6"/>
  <c r="E119" i="6"/>
  <c r="O119" i="6" s="1"/>
  <c r="P119" i="6" s="1"/>
  <c r="M119" i="6"/>
  <c r="N119" i="6" s="1"/>
  <c r="I107" i="6"/>
  <c r="J107" i="6" s="1"/>
  <c r="B107" i="6"/>
  <c r="D107" i="6" s="1"/>
  <c r="K107" i="6" s="1"/>
  <c r="L107" i="6" s="1"/>
  <c r="I129" i="6"/>
  <c r="J129" i="6" s="1"/>
  <c r="B129" i="6"/>
  <c r="D129" i="6" s="1"/>
  <c r="K129" i="6" s="1"/>
  <c r="L129" i="6" s="1"/>
  <c r="I125" i="6"/>
  <c r="J125" i="6" s="1"/>
  <c r="B125" i="6"/>
  <c r="D125" i="6" s="1"/>
  <c r="K125" i="6" s="1"/>
  <c r="L125" i="6" s="1"/>
  <c r="P96" i="6"/>
  <c r="L61" i="6"/>
  <c r="C121" i="6" s="1"/>
  <c r="K61" i="6"/>
  <c r="E107" i="6"/>
  <c r="O107" i="6" s="1"/>
  <c r="P107" i="6" s="1"/>
  <c r="M107" i="6"/>
  <c r="N107" i="6" s="1"/>
  <c r="E129" i="6"/>
  <c r="O129" i="6" s="1"/>
  <c r="P129" i="6" s="1"/>
  <c r="M129" i="6"/>
  <c r="N129" i="6" s="1"/>
  <c r="I35" i="5"/>
  <c r="L34" i="5"/>
  <c r="C94" i="5" s="1"/>
  <c r="D157" i="5"/>
  <c r="G157" i="5"/>
  <c r="H157" i="5"/>
  <c r="H53" i="5"/>
  <c r="J53" i="5" s="1"/>
  <c r="I102" i="5"/>
  <c r="B102" i="5"/>
  <c r="D102" i="5" s="1"/>
  <c r="K102" i="5" s="1"/>
  <c r="J35" i="5"/>
  <c r="L35" i="5" s="1"/>
  <c r="C95" i="5" s="1"/>
  <c r="E102" i="5"/>
  <c r="O102" i="5" s="1"/>
  <c r="P102" i="5" s="1"/>
  <c r="M102" i="5"/>
  <c r="N102" i="5" s="1"/>
  <c r="L20" i="5"/>
  <c r="C58" i="5"/>
  <c r="C68" i="5"/>
  <c r="C38" i="5"/>
  <c r="C48" i="5"/>
  <c r="E94" i="5"/>
  <c r="O94" i="5" s="1"/>
  <c r="P94" i="5" s="1"/>
  <c r="M94" i="5"/>
  <c r="N94" i="5" s="1"/>
  <c r="B94" i="5"/>
  <c r="D94" i="5" s="1"/>
  <c r="K94" i="5" s="1"/>
  <c r="I94" i="5"/>
  <c r="E157" i="5"/>
  <c r="I103" i="5"/>
  <c r="B103" i="5"/>
  <c r="D103" i="5" s="1"/>
  <c r="K103" i="5" s="1"/>
  <c r="L157" i="5"/>
  <c r="I157" i="5"/>
  <c r="E103" i="5"/>
  <c r="O103" i="5" s="1"/>
  <c r="P103" i="5" s="1"/>
  <c r="M103" i="5"/>
  <c r="N103" i="5" s="1"/>
  <c r="C157" i="5"/>
  <c r="J157" i="5"/>
  <c r="I62" i="5"/>
  <c r="J62" i="5" s="1"/>
  <c r="E112" i="5"/>
  <c r="O112" i="5" s="1"/>
  <c r="P112" i="5" s="1"/>
  <c r="M112" i="5"/>
  <c r="N112" i="5" s="1"/>
  <c r="M22" i="5"/>
  <c r="K21" i="5"/>
  <c r="H21" i="5"/>
  <c r="J21" i="5" s="1"/>
  <c r="L21" i="5" s="1"/>
  <c r="E37" i="5"/>
  <c r="I36" i="5" s="1"/>
  <c r="E67" i="5"/>
  <c r="I72" i="5" s="1"/>
  <c r="E57" i="5"/>
  <c r="I54" i="5" s="1"/>
  <c r="E47" i="5"/>
  <c r="I45" i="5" s="1"/>
  <c r="K157" i="5"/>
  <c r="H44" i="5"/>
  <c r="J44" i="5" s="1"/>
  <c r="I112" i="5"/>
  <c r="B112" i="5"/>
  <c r="D112" i="5" s="1"/>
  <c r="K112" i="5" s="1"/>
  <c r="H36" i="5"/>
  <c r="J36" i="5" s="1"/>
  <c r="D38" i="5"/>
  <c r="D58" i="5"/>
  <c r="D68" i="5"/>
  <c r="D48" i="5"/>
  <c r="F157" i="5"/>
  <c r="N92" i="5"/>
  <c r="L98" i="6" l="1"/>
  <c r="E131" i="6"/>
  <c r="O131" i="6" s="1"/>
  <c r="P131" i="6" s="1"/>
  <c r="M131" i="6"/>
  <c r="N131" i="6" s="1"/>
  <c r="M118" i="6"/>
  <c r="N118" i="6" s="1"/>
  <c r="E118" i="6"/>
  <c r="O118" i="6" s="1"/>
  <c r="P118" i="6" s="1"/>
  <c r="L67" i="6"/>
  <c r="C127" i="6" s="1"/>
  <c r="K67" i="6"/>
  <c r="J98" i="6"/>
  <c r="I121" i="6"/>
  <c r="J121" i="6" s="1"/>
  <c r="B121" i="6"/>
  <c r="D121" i="6" s="1"/>
  <c r="K121" i="6" s="1"/>
  <c r="L121" i="6" s="1"/>
  <c r="I109" i="6"/>
  <c r="J109" i="6" s="1"/>
  <c r="B109" i="6"/>
  <c r="D109" i="6" s="1"/>
  <c r="K109" i="6" s="1"/>
  <c r="L109" i="6" s="1"/>
  <c r="I118" i="6"/>
  <c r="J118" i="6" s="1"/>
  <c r="B118" i="6"/>
  <c r="D118" i="6" s="1"/>
  <c r="K118" i="6" s="1"/>
  <c r="L118" i="6" s="1"/>
  <c r="L77" i="6"/>
  <c r="E121" i="6"/>
  <c r="O121" i="6" s="1"/>
  <c r="P121" i="6" s="1"/>
  <c r="M121" i="6"/>
  <c r="N121" i="6" s="1"/>
  <c r="E109" i="6"/>
  <c r="O109" i="6" s="1"/>
  <c r="P109" i="6" s="1"/>
  <c r="M109" i="6"/>
  <c r="N109" i="6" s="1"/>
  <c r="I99" i="6"/>
  <c r="J99" i="6" s="1"/>
  <c r="B99" i="6"/>
  <c r="D99" i="6" s="1"/>
  <c r="K99" i="6" s="1"/>
  <c r="L99" i="6" s="1"/>
  <c r="I136" i="6"/>
  <c r="J136" i="6" s="1"/>
  <c r="B136" i="6"/>
  <c r="D136" i="6" s="1"/>
  <c r="K136" i="6" s="1"/>
  <c r="L136" i="6" s="1"/>
  <c r="I111" i="6"/>
  <c r="J111" i="6" s="1"/>
  <c r="B111" i="6"/>
  <c r="D111" i="6" s="1"/>
  <c r="K111" i="6" s="1"/>
  <c r="L111" i="6" s="1"/>
  <c r="M98" i="6"/>
  <c r="E98" i="6"/>
  <c r="O98" i="6" s="1"/>
  <c r="M130" i="6"/>
  <c r="N130" i="6" s="1"/>
  <c r="E130" i="6"/>
  <c r="O130" i="6" s="1"/>
  <c r="P130" i="6" s="1"/>
  <c r="I101" i="6"/>
  <c r="J101" i="6" s="1"/>
  <c r="B101" i="6"/>
  <c r="D101" i="6" s="1"/>
  <c r="K101" i="6" s="1"/>
  <c r="L101" i="6" s="1"/>
  <c r="E99" i="6"/>
  <c r="O99" i="6" s="1"/>
  <c r="P99" i="6" s="1"/>
  <c r="M99" i="6"/>
  <c r="N99" i="6" s="1"/>
  <c r="M136" i="6"/>
  <c r="N136" i="6" s="1"/>
  <c r="E136" i="6"/>
  <c r="O136" i="6" s="1"/>
  <c r="P136" i="6" s="1"/>
  <c r="E111" i="6"/>
  <c r="O111" i="6" s="1"/>
  <c r="P111" i="6" s="1"/>
  <c r="M111" i="6"/>
  <c r="N111" i="6" s="1"/>
  <c r="I100" i="6"/>
  <c r="J100" i="6" s="1"/>
  <c r="B100" i="6"/>
  <c r="D100" i="6" s="1"/>
  <c r="K100" i="6" s="1"/>
  <c r="L100" i="6" s="1"/>
  <c r="I117" i="6"/>
  <c r="J117" i="6" s="1"/>
  <c r="B117" i="6"/>
  <c r="D117" i="6" s="1"/>
  <c r="K117" i="6" s="1"/>
  <c r="L117" i="6" s="1"/>
  <c r="E101" i="6"/>
  <c r="O101" i="6" s="1"/>
  <c r="P101" i="6" s="1"/>
  <c r="M101" i="6"/>
  <c r="N101" i="6" s="1"/>
  <c r="M110" i="6"/>
  <c r="N110" i="6" s="1"/>
  <c r="E110" i="6"/>
  <c r="O110" i="6" s="1"/>
  <c r="P110" i="6" s="1"/>
  <c r="E135" i="6"/>
  <c r="O135" i="6" s="1"/>
  <c r="P135" i="6" s="1"/>
  <c r="M135" i="6"/>
  <c r="N135" i="6" s="1"/>
  <c r="M100" i="6"/>
  <c r="N100" i="6" s="1"/>
  <c r="E100" i="6"/>
  <c r="O100" i="6" s="1"/>
  <c r="P100" i="6" s="1"/>
  <c r="E117" i="6"/>
  <c r="O117" i="6" s="1"/>
  <c r="P117" i="6" s="1"/>
  <c r="M117" i="6"/>
  <c r="N117" i="6" s="1"/>
  <c r="K66" i="6"/>
  <c r="L66" i="6"/>
  <c r="C126" i="6" s="1"/>
  <c r="I110" i="6"/>
  <c r="J110" i="6" s="1"/>
  <c r="B110" i="6"/>
  <c r="D110" i="6" s="1"/>
  <c r="K110" i="6" s="1"/>
  <c r="L110" i="6" s="1"/>
  <c r="I135" i="6"/>
  <c r="J135" i="6" s="1"/>
  <c r="B135" i="6"/>
  <c r="D135" i="6" s="1"/>
  <c r="K135" i="6" s="1"/>
  <c r="L135" i="6" s="1"/>
  <c r="I108" i="6"/>
  <c r="J108" i="6" s="1"/>
  <c r="B108" i="6"/>
  <c r="D108" i="6" s="1"/>
  <c r="K108" i="6" s="1"/>
  <c r="L108" i="6" s="1"/>
  <c r="I120" i="6"/>
  <c r="J120" i="6" s="1"/>
  <c r="B120" i="6"/>
  <c r="D120" i="6" s="1"/>
  <c r="K120" i="6" s="1"/>
  <c r="L120" i="6" s="1"/>
  <c r="I131" i="6"/>
  <c r="J131" i="6" s="1"/>
  <c r="B131" i="6"/>
  <c r="D131" i="6" s="1"/>
  <c r="K131" i="6" s="1"/>
  <c r="L131" i="6" s="1"/>
  <c r="I130" i="6"/>
  <c r="J130" i="6" s="1"/>
  <c r="B130" i="6"/>
  <c r="D130" i="6" s="1"/>
  <c r="K130" i="6" s="1"/>
  <c r="L130" i="6" s="1"/>
  <c r="M108" i="6"/>
  <c r="N108" i="6" s="1"/>
  <c r="E108" i="6"/>
  <c r="O108" i="6" s="1"/>
  <c r="P108" i="6" s="1"/>
  <c r="M120" i="6"/>
  <c r="N120" i="6" s="1"/>
  <c r="E120" i="6"/>
  <c r="O120" i="6" s="1"/>
  <c r="P120" i="6" s="1"/>
  <c r="H72" i="5"/>
  <c r="F158" i="5"/>
  <c r="G158" i="5"/>
  <c r="J158" i="5"/>
  <c r="I63" i="5"/>
  <c r="H158" i="5"/>
  <c r="C158" i="5"/>
  <c r="H54" i="5"/>
  <c r="J54" i="5" s="1"/>
  <c r="H45" i="5"/>
  <c r="J45" i="5" s="1"/>
  <c r="K35" i="5"/>
  <c r="I95" i="5" s="1"/>
  <c r="J95" i="5" s="1"/>
  <c r="K158" i="5"/>
  <c r="L158" i="5"/>
  <c r="L62" i="5"/>
  <c r="C122" i="5" s="1"/>
  <c r="K62" i="5"/>
  <c r="H63" i="5"/>
  <c r="L53" i="5"/>
  <c r="C113" i="5" s="1"/>
  <c r="K53" i="5"/>
  <c r="E49" i="5"/>
  <c r="E39" i="5"/>
  <c r="E59" i="5"/>
  <c r="E69" i="5"/>
  <c r="E48" i="5"/>
  <c r="I46" i="5" s="1"/>
  <c r="E38" i="5"/>
  <c r="H37" i="5" s="1"/>
  <c r="E58" i="5"/>
  <c r="H55" i="5" s="1"/>
  <c r="E68" i="5"/>
  <c r="H64" i="5" s="1"/>
  <c r="J72" i="5"/>
  <c r="K44" i="5"/>
  <c r="L44" i="5"/>
  <c r="C104" i="5" s="1"/>
  <c r="C49" i="5"/>
  <c r="C69" i="5"/>
  <c r="C39" i="5"/>
  <c r="C59" i="5"/>
  <c r="D158" i="5"/>
  <c r="E95" i="5"/>
  <c r="O95" i="5" s="1"/>
  <c r="P95" i="5" s="1"/>
  <c r="M95" i="5"/>
  <c r="N95" i="5" s="1"/>
  <c r="D49" i="5"/>
  <c r="D69" i="5"/>
  <c r="D59" i="5"/>
  <c r="D39" i="5"/>
  <c r="K36" i="5"/>
  <c r="L36" i="5"/>
  <c r="C96" i="5" s="1"/>
  <c r="M23" i="5"/>
  <c r="H22" i="5"/>
  <c r="J22" i="5" s="1"/>
  <c r="K22" i="5"/>
  <c r="I158" i="5"/>
  <c r="E158" i="5"/>
  <c r="M126" i="6" l="1"/>
  <c r="N126" i="6" s="1"/>
  <c r="E126" i="6"/>
  <c r="O126" i="6" s="1"/>
  <c r="P126" i="6" s="1"/>
  <c r="I126" i="6"/>
  <c r="J126" i="6" s="1"/>
  <c r="B126" i="6"/>
  <c r="D126" i="6" s="1"/>
  <c r="K126" i="6" s="1"/>
  <c r="L126" i="6" s="1"/>
  <c r="J138" i="6"/>
  <c r="J140" i="6"/>
  <c r="J141" i="6" s="1"/>
  <c r="J144" i="6" s="1"/>
  <c r="J149" i="6" s="1"/>
  <c r="P98" i="6"/>
  <c r="O138" i="6"/>
  <c r="O140" i="6"/>
  <c r="O141" i="6" s="1"/>
  <c r="O144" i="6" s="1"/>
  <c r="I127" i="6"/>
  <c r="J127" i="6" s="1"/>
  <c r="J137" i="6" s="1"/>
  <c r="J143" i="6" s="1"/>
  <c r="B127" i="6"/>
  <c r="D127" i="6" s="1"/>
  <c r="K127" i="6" s="1"/>
  <c r="L127" i="6" s="1"/>
  <c r="L138" i="6" s="1"/>
  <c r="N98" i="6"/>
  <c r="M138" i="6"/>
  <c r="E127" i="6"/>
  <c r="O127" i="6" s="1"/>
  <c r="P127" i="6" s="1"/>
  <c r="M127" i="6"/>
  <c r="N127" i="6" s="1"/>
  <c r="K138" i="6"/>
  <c r="K137" i="6"/>
  <c r="K143" i="6" s="1"/>
  <c r="K77" i="6"/>
  <c r="I73" i="5"/>
  <c r="I68" i="5"/>
  <c r="H68" i="5"/>
  <c r="B95" i="5"/>
  <c r="D95" i="5" s="1"/>
  <c r="K95" i="5" s="1"/>
  <c r="L95" i="5" s="1"/>
  <c r="J63" i="5"/>
  <c r="L63" i="5" s="1"/>
  <c r="C123" i="5" s="1"/>
  <c r="H73" i="5"/>
  <c r="J73" i="5" s="1"/>
  <c r="L73" i="5" s="1"/>
  <c r="C133" i="5" s="1"/>
  <c r="H56" i="5"/>
  <c r="I64" i="5"/>
  <c r="J64" i="5" s="1"/>
  <c r="L159" i="5"/>
  <c r="C40" i="5"/>
  <c r="C70" i="5"/>
  <c r="C50" i="5"/>
  <c r="C60" i="5"/>
  <c r="H46" i="5"/>
  <c r="J46" i="5" s="1"/>
  <c r="F159" i="5"/>
  <c r="M96" i="5"/>
  <c r="N96" i="5" s="1"/>
  <c r="E96" i="5"/>
  <c r="O96" i="5" s="1"/>
  <c r="P96" i="5" s="1"/>
  <c r="L54" i="5"/>
  <c r="C114" i="5" s="1"/>
  <c r="K54" i="5"/>
  <c r="I55" i="5"/>
  <c r="J55" i="5" s="1"/>
  <c r="I159" i="5"/>
  <c r="G159" i="5"/>
  <c r="I96" i="5"/>
  <c r="J96" i="5" s="1"/>
  <c r="B96" i="5"/>
  <c r="D96" i="5" s="1"/>
  <c r="K96" i="5" s="1"/>
  <c r="L96" i="5" s="1"/>
  <c r="H74" i="5"/>
  <c r="J159" i="5"/>
  <c r="E159" i="5"/>
  <c r="H23" i="5"/>
  <c r="J23" i="5" s="1"/>
  <c r="C23" i="5"/>
  <c r="K23" i="5"/>
  <c r="M104" i="5"/>
  <c r="N104" i="5" s="1"/>
  <c r="E104" i="5"/>
  <c r="O104" i="5" s="1"/>
  <c r="P104" i="5" s="1"/>
  <c r="H159" i="5"/>
  <c r="I59" i="5"/>
  <c r="H59" i="5"/>
  <c r="I56" i="5"/>
  <c r="I104" i="5"/>
  <c r="J104" i="5" s="1"/>
  <c r="B104" i="5"/>
  <c r="D104" i="5" s="1"/>
  <c r="K104" i="5" s="1"/>
  <c r="L104" i="5" s="1"/>
  <c r="H38" i="5"/>
  <c r="I113" i="5"/>
  <c r="B113" i="5"/>
  <c r="D113" i="5" s="1"/>
  <c r="K113" i="5" s="1"/>
  <c r="C159" i="5"/>
  <c r="I37" i="5"/>
  <c r="J37" i="5" s="1"/>
  <c r="I38" i="5"/>
  <c r="L22" i="5"/>
  <c r="I65" i="5"/>
  <c r="H65" i="5"/>
  <c r="H69" i="5"/>
  <c r="I74" i="5"/>
  <c r="I69" i="5"/>
  <c r="L72" i="5"/>
  <c r="C132" i="5" s="1"/>
  <c r="K72" i="5"/>
  <c r="I47" i="5"/>
  <c r="M113" i="5"/>
  <c r="N113" i="5" s="1"/>
  <c r="E113" i="5"/>
  <c r="O113" i="5" s="1"/>
  <c r="P113" i="5" s="1"/>
  <c r="K159" i="5"/>
  <c r="I122" i="5"/>
  <c r="B122" i="5"/>
  <c r="D122" i="5" s="1"/>
  <c r="K122" i="5" s="1"/>
  <c r="L45" i="5"/>
  <c r="C105" i="5" s="1"/>
  <c r="K45" i="5"/>
  <c r="D70" i="5"/>
  <c r="D60" i="5"/>
  <c r="D40" i="5"/>
  <c r="D50" i="5"/>
  <c r="H47" i="5"/>
  <c r="I160" i="5"/>
  <c r="L160" i="5"/>
  <c r="C160" i="5"/>
  <c r="K160" i="5"/>
  <c r="E160" i="5"/>
  <c r="F160" i="5"/>
  <c r="D160" i="5"/>
  <c r="G160" i="5"/>
  <c r="J160" i="5"/>
  <c r="H160" i="5"/>
  <c r="D159" i="5"/>
  <c r="E122" i="5"/>
  <c r="O122" i="5" s="1"/>
  <c r="P122" i="5" s="1"/>
  <c r="M122" i="5"/>
  <c r="N122" i="5" s="1"/>
  <c r="J146" i="6" l="1"/>
  <c r="C171" i="6" s="1"/>
  <c r="J145" i="6"/>
  <c r="C170" i="6" s="1"/>
  <c r="J148" i="6"/>
  <c r="K149" i="6" s="1"/>
  <c r="N140" i="6"/>
  <c r="N141" i="6" s="1"/>
  <c r="N144" i="6" s="1"/>
  <c r="N149" i="6" s="1"/>
  <c r="N138" i="6"/>
  <c r="N137" i="6"/>
  <c r="N143" i="6" s="1"/>
  <c r="K140" i="6"/>
  <c r="K141" i="6" s="1"/>
  <c r="K144" i="6" s="1"/>
  <c r="K145" i="6" s="1"/>
  <c r="L140" i="6"/>
  <c r="L141" i="6" s="1"/>
  <c r="L144" i="6" s="1"/>
  <c r="L137" i="6"/>
  <c r="L143" i="6" s="1"/>
  <c r="O137" i="6"/>
  <c r="O143" i="6" s="1"/>
  <c r="I138" i="6"/>
  <c r="M140" i="6"/>
  <c r="M141" i="6" s="1"/>
  <c r="M144" i="6" s="1"/>
  <c r="P137" i="6"/>
  <c r="P143" i="6" s="1"/>
  <c r="P140" i="6"/>
  <c r="P141" i="6" s="1"/>
  <c r="P144" i="6" s="1"/>
  <c r="P138" i="6"/>
  <c r="M137" i="6"/>
  <c r="M143" i="6" s="1"/>
  <c r="I137" i="6"/>
  <c r="I143" i="6" s="1"/>
  <c r="I140" i="6"/>
  <c r="I141" i="6" s="1"/>
  <c r="I144" i="6" s="1"/>
  <c r="J68" i="5"/>
  <c r="L68" i="5" s="1"/>
  <c r="C128" i="5" s="1"/>
  <c r="K63" i="5"/>
  <c r="I123" i="5" s="1"/>
  <c r="J123" i="5" s="1"/>
  <c r="J65" i="5"/>
  <c r="L65" i="5" s="1"/>
  <c r="C125" i="5" s="1"/>
  <c r="K73" i="5"/>
  <c r="B133" i="5" s="1"/>
  <c r="D133" i="5" s="1"/>
  <c r="K133" i="5" s="1"/>
  <c r="L133" i="5" s="1"/>
  <c r="K68" i="5"/>
  <c r="J56" i="5"/>
  <c r="L56" i="5" s="1"/>
  <c r="C116" i="5" s="1"/>
  <c r="J59" i="5"/>
  <c r="K59" i="5" s="1"/>
  <c r="K64" i="5"/>
  <c r="I124" i="5" s="1"/>
  <c r="J124" i="5" s="1"/>
  <c r="L64" i="5"/>
  <c r="C124" i="5" s="1"/>
  <c r="E124" i="5" s="1"/>
  <c r="O124" i="5" s="1"/>
  <c r="P124" i="5" s="1"/>
  <c r="K37" i="5"/>
  <c r="L37" i="5"/>
  <c r="C97" i="5" s="1"/>
  <c r="I114" i="5"/>
  <c r="J114" i="5" s="1"/>
  <c r="B114" i="5"/>
  <c r="D114" i="5" s="1"/>
  <c r="K114" i="5" s="1"/>
  <c r="L114" i="5" s="1"/>
  <c r="I105" i="5"/>
  <c r="J105" i="5" s="1"/>
  <c r="B105" i="5"/>
  <c r="D105" i="5" s="1"/>
  <c r="K105" i="5" s="1"/>
  <c r="L105" i="5" s="1"/>
  <c r="I132" i="5"/>
  <c r="B132" i="5"/>
  <c r="D132" i="5" s="1"/>
  <c r="K132" i="5" s="1"/>
  <c r="J38" i="5"/>
  <c r="E114" i="5"/>
  <c r="O114" i="5" s="1"/>
  <c r="P114" i="5" s="1"/>
  <c r="M114" i="5"/>
  <c r="N114" i="5" s="1"/>
  <c r="M105" i="5"/>
  <c r="N105" i="5" s="1"/>
  <c r="E105" i="5"/>
  <c r="O105" i="5" s="1"/>
  <c r="P105" i="5" s="1"/>
  <c r="M132" i="5"/>
  <c r="N132" i="5" s="1"/>
  <c r="E132" i="5"/>
  <c r="O132" i="5" s="1"/>
  <c r="P132" i="5" s="1"/>
  <c r="D41" i="5"/>
  <c r="D61" i="5"/>
  <c r="D51" i="5"/>
  <c r="D71" i="5"/>
  <c r="M133" i="5"/>
  <c r="N133" i="5" s="1"/>
  <c r="E133" i="5"/>
  <c r="O133" i="5" s="1"/>
  <c r="P133" i="5" s="1"/>
  <c r="E40" i="5"/>
  <c r="E161" i="5" s="1"/>
  <c r="E70" i="5"/>
  <c r="I66" i="5" s="1"/>
  <c r="E50" i="5"/>
  <c r="I48" i="5" s="1"/>
  <c r="E60" i="5"/>
  <c r="H60" i="5" s="1"/>
  <c r="J47" i="5"/>
  <c r="J74" i="5"/>
  <c r="B123" i="5"/>
  <c r="D123" i="5" s="1"/>
  <c r="K123" i="5" s="1"/>
  <c r="L123" i="5" s="1"/>
  <c r="I133" i="5"/>
  <c r="J133" i="5" s="1"/>
  <c r="L55" i="5"/>
  <c r="C115" i="5" s="1"/>
  <c r="K55" i="5"/>
  <c r="M128" i="5"/>
  <c r="N128" i="5" s="1"/>
  <c r="E128" i="5"/>
  <c r="O128" i="5" s="1"/>
  <c r="P128" i="5" s="1"/>
  <c r="J69" i="5"/>
  <c r="M123" i="5"/>
  <c r="N123" i="5" s="1"/>
  <c r="E123" i="5"/>
  <c r="O123" i="5" s="1"/>
  <c r="P123" i="5" s="1"/>
  <c r="L23" i="5"/>
  <c r="C71" i="5"/>
  <c r="C51" i="5"/>
  <c r="C61" i="5"/>
  <c r="C41" i="5"/>
  <c r="L46" i="5"/>
  <c r="C106" i="5" s="1"/>
  <c r="K46" i="5"/>
  <c r="I128" i="5"/>
  <c r="J128" i="5" s="1"/>
  <c r="B128" i="5"/>
  <c r="D128" i="5" s="1"/>
  <c r="K128" i="5" s="1"/>
  <c r="L128" i="5" s="1"/>
  <c r="M125" i="5"/>
  <c r="N125" i="5" s="1"/>
  <c r="E125" i="5"/>
  <c r="O125" i="5" s="1"/>
  <c r="P125" i="5" s="1"/>
  <c r="N146" i="6" l="1"/>
  <c r="N145" i="6"/>
  <c r="N148" i="6"/>
  <c r="O146" i="6"/>
  <c r="O145" i="6"/>
  <c r="I146" i="6"/>
  <c r="I145" i="6"/>
  <c r="L146" i="6"/>
  <c r="C167" i="6" s="1"/>
  <c r="L145" i="6"/>
  <c r="C166" i="6" s="1"/>
  <c r="K146" i="6"/>
  <c r="P145" i="6"/>
  <c r="P146" i="6"/>
  <c r="M146" i="6"/>
  <c r="M145" i="6"/>
  <c r="B124" i="5"/>
  <c r="D124" i="5" s="1"/>
  <c r="K124" i="5" s="1"/>
  <c r="L124" i="5" s="1"/>
  <c r="L59" i="5"/>
  <c r="C119" i="5" s="1"/>
  <c r="K65" i="5"/>
  <c r="B125" i="5" s="1"/>
  <c r="D125" i="5" s="1"/>
  <c r="K125" i="5" s="1"/>
  <c r="L125" i="5" s="1"/>
  <c r="H39" i="5"/>
  <c r="M124" i="5"/>
  <c r="N124" i="5" s="1"/>
  <c r="I125" i="5"/>
  <c r="J125" i="5" s="1"/>
  <c r="K56" i="5"/>
  <c r="I116" i="5" s="1"/>
  <c r="J116" i="5" s="1"/>
  <c r="H161" i="5"/>
  <c r="I57" i="5"/>
  <c r="H70" i="5"/>
  <c r="H57" i="5"/>
  <c r="H48" i="5"/>
  <c r="J48" i="5" s="1"/>
  <c r="L48" i="5" s="1"/>
  <c r="C108" i="5" s="1"/>
  <c r="I70" i="5"/>
  <c r="I39" i="5"/>
  <c r="J39" i="5" s="1"/>
  <c r="I75" i="5"/>
  <c r="I60" i="5"/>
  <c r="J60" i="5" s="1"/>
  <c r="L60" i="5" s="1"/>
  <c r="C120" i="5" s="1"/>
  <c r="H50" i="5"/>
  <c r="H66" i="5"/>
  <c r="J66" i="5" s="1"/>
  <c r="L66" i="5" s="1"/>
  <c r="C126" i="5" s="1"/>
  <c r="I50" i="5"/>
  <c r="H75" i="5"/>
  <c r="C161" i="5"/>
  <c r="I119" i="5"/>
  <c r="J119" i="5" s="1"/>
  <c r="B119" i="5"/>
  <c r="D119" i="5" s="1"/>
  <c r="K119" i="5" s="1"/>
  <c r="L119" i="5" s="1"/>
  <c r="D161" i="5"/>
  <c r="K74" i="5"/>
  <c r="L74" i="5"/>
  <c r="C134" i="5" s="1"/>
  <c r="J161" i="5"/>
  <c r="I106" i="5"/>
  <c r="J106" i="5" s="1"/>
  <c r="B106" i="5"/>
  <c r="D106" i="5" s="1"/>
  <c r="K106" i="5" s="1"/>
  <c r="L106" i="5" s="1"/>
  <c r="E41" i="5"/>
  <c r="H40" i="5" s="1"/>
  <c r="E71" i="5"/>
  <c r="H71" i="5" s="1"/>
  <c r="E51" i="5"/>
  <c r="H51" i="5" s="1"/>
  <c r="E61" i="5"/>
  <c r="I61" i="5" s="1"/>
  <c r="K47" i="5"/>
  <c r="L47" i="5"/>
  <c r="C107" i="5" s="1"/>
  <c r="F161" i="5"/>
  <c r="M106" i="5"/>
  <c r="N106" i="5" s="1"/>
  <c r="E106" i="5"/>
  <c r="O106" i="5" s="1"/>
  <c r="P106" i="5" s="1"/>
  <c r="I115" i="5"/>
  <c r="J115" i="5" s="1"/>
  <c r="B115" i="5"/>
  <c r="D115" i="5" s="1"/>
  <c r="K115" i="5" s="1"/>
  <c r="L115" i="5" s="1"/>
  <c r="L161" i="5"/>
  <c r="E115" i="5"/>
  <c r="O115" i="5" s="1"/>
  <c r="P115" i="5" s="1"/>
  <c r="M115" i="5"/>
  <c r="N115" i="5" s="1"/>
  <c r="I161" i="5"/>
  <c r="K161" i="5"/>
  <c r="E116" i="5"/>
  <c r="O116" i="5" s="1"/>
  <c r="P116" i="5" s="1"/>
  <c r="M116" i="5"/>
  <c r="N116" i="5" s="1"/>
  <c r="M97" i="5"/>
  <c r="N97" i="5" s="1"/>
  <c r="E97" i="5"/>
  <c r="O97" i="5" s="1"/>
  <c r="P97" i="5" s="1"/>
  <c r="L69" i="5"/>
  <c r="C129" i="5" s="1"/>
  <c r="K69" i="5"/>
  <c r="G161" i="5"/>
  <c r="M119" i="5"/>
  <c r="N119" i="5" s="1"/>
  <c r="E119" i="5"/>
  <c r="O119" i="5" s="1"/>
  <c r="P119" i="5" s="1"/>
  <c r="K38" i="5"/>
  <c r="L38" i="5"/>
  <c r="C98" i="5" s="1"/>
  <c r="I97" i="5"/>
  <c r="J97" i="5" s="1"/>
  <c r="B97" i="5"/>
  <c r="D97" i="5" s="1"/>
  <c r="K97" i="5" s="1"/>
  <c r="L97" i="5" s="1"/>
  <c r="B116" i="5" l="1"/>
  <c r="D116" i="5" s="1"/>
  <c r="K116" i="5" s="1"/>
  <c r="L116" i="5" s="1"/>
  <c r="J57" i="5"/>
  <c r="L57" i="5" s="1"/>
  <c r="C117" i="5" s="1"/>
  <c r="J75" i="5"/>
  <c r="K75" i="5" s="1"/>
  <c r="I135" i="5" s="1"/>
  <c r="J135" i="5" s="1"/>
  <c r="K66" i="5"/>
  <c r="J70" i="5"/>
  <c r="L70" i="5" s="1"/>
  <c r="C130" i="5" s="1"/>
  <c r="K48" i="5"/>
  <c r="B108" i="5" s="1"/>
  <c r="D108" i="5" s="1"/>
  <c r="K108" i="5" s="1"/>
  <c r="L108" i="5" s="1"/>
  <c r="I51" i="5"/>
  <c r="J51" i="5" s="1"/>
  <c r="K60" i="5"/>
  <c r="B120" i="5" s="1"/>
  <c r="D120" i="5" s="1"/>
  <c r="K120" i="5" s="1"/>
  <c r="L120" i="5" s="1"/>
  <c r="K39" i="5"/>
  <c r="L39" i="5"/>
  <c r="C99" i="5" s="1"/>
  <c r="E99" i="5" s="1"/>
  <c r="O99" i="5" s="1"/>
  <c r="P99" i="5" s="1"/>
  <c r="H162" i="5"/>
  <c r="I41" i="5"/>
  <c r="I40" i="5"/>
  <c r="J40" i="5" s="1"/>
  <c r="I67" i="5"/>
  <c r="L75" i="5"/>
  <c r="C135" i="5" s="1"/>
  <c r="E135" i="5" s="1"/>
  <c r="O135" i="5" s="1"/>
  <c r="P135" i="5" s="1"/>
  <c r="H49" i="5"/>
  <c r="J50" i="5"/>
  <c r="H58" i="5"/>
  <c r="I49" i="5"/>
  <c r="E98" i="5"/>
  <c r="O98" i="5" s="1"/>
  <c r="P98" i="5" s="1"/>
  <c r="M98" i="5"/>
  <c r="N98" i="5" s="1"/>
  <c r="H61" i="5"/>
  <c r="J61" i="5" s="1"/>
  <c r="H67" i="5"/>
  <c r="C162" i="5"/>
  <c r="I58" i="5"/>
  <c r="I76" i="5"/>
  <c r="K162" i="5"/>
  <c r="H76" i="5"/>
  <c r="E162" i="5"/>
  <c r="E120" i="5"/>
  <c r="O120" i="5" s="1"/>
  <c r="P120" i="5" s="1"/>
  <c r="M120" i="5"/>
  <c r="N120" i="5" s="1"/>
  <c r="I71" i="5"/>
  <c r="J71" i="5" s="1"/>
  <c r="E108" i="5"/>
  <c r="O108" i="5" s="1"/>
  <c r="P108" i="5" s="1"/>
  <c r="M108" i="5"/>
  <c r="N108" i="5" s="1"/>
  <c r="D162" i="5"/>
  <c r="G162" i="5"/>
  <c r="F162" i="5"/>
  <c r="E107" i="5"/>
  <c r="O107" i="5" s="1"/>
  <c r="P107" i="5" s="1"/>
  <c r="M107" i="5"/>
  <c r="N107" i="5" s="1"/>
  <c r="E134" i="5"/>
  <c r="O134" i="5" s="1"/>
  <c r="P134" i="5" s="1"/>
  <c r="M134" i="5"/>
  <c r="N134" i="5" s="1"/>
  <c r="B126" i="5"/>
  <c r="D126" i="5" s="1"/>
  <c r="K126" i="5" s="1"/>
  <c r="L126" i="5" s="1"/>
  <c r="I126" i="5"/>
  <c r="J126" i="5" s="1"/>
  <c r="I162" i="5"/>
  <c r="L162" i="5"/>
  <c r="I98" i="5"/>
  <c r="J98" i="5" s="1"/>
  <c r="B98" i="5"/>
  <c r="D98" i="5" s="1"/>
  <c r="K98" i="5" s="1"/>
  <c r="L98" i="5" s="1"/>
  <c r="I129" i="5"/>
  <c r="J129" i="5" s="1"/>
  <c r="B129" i="5"/>
  <c r="D129" i="5" s="1"/>
  <c r="K129" i="5" s="1"/>
  <c r="L129" i="5" s="1"/>
  <c r="M129" i="5"/>
  <c r="N129" i="5" s="1"/>
  <c r="E129" i="5"/>
  <c r="O129" i="5" s="1"/>
  <c r="P129" i="5" s="1"/>
  <c r="H41" i="5"/>
  <c r="B107" i="5"/>
  <c r="D107" i="5" s="1"/>
  <c r="K107" i="5" s="1"/>
  <c r="L107" i="5" s="1"/>
  <c r="I107" i="5"/>
  <c r="J107" i="5" s="1"/>
  <c r="I134" i="5"/>
  <c r="J134" i="5" s="1"/>
  <c r="B134" i="5"/>
  <c r="D134" i="5" s="1"/>
  <c r="K134" i="5" s="1"/>
  <c r="L134" i="5" s="1"/>
  <c r="E126" i="5"/>
  <c r="O126" i="5" s="1"/>
  <c r="P126" i="5" s="1"/>
  <c r="M126" i="5"/>
  <c r="N126" i="5" s="1"/>
  <c r="J162" i="5"/>
  <c r="B135" i="5" l="1"/>
  <c r="D135" i="5" s="1"/>
  <c r="K135" i="5" s="1"/>
  <c r="L135" i="5" s="1"/>
  <c r="K57" i="5"/>
  <c r="K70" i="5"/>
  <c r="I130" i="5" s="1"/>
  <c r="J130" i="5" s="1"/>
  <c r="I108" i="5"/>
  <c r="J108" i="5" s="1"/>
  <c r="I120" i="5"/>
  <c r="J120" i="5" s="1"/>
  <c r="M99" i="5"/>
  <c r="N99" i="5" s="1"/>
  <c r="L51" i="5"/>
  <c r="C111" i="5" s="1"/>
  <c r="E111" i="5" s="1"/>
  <c r="O111" i="5" s="1"/>
  <c r="P111" i="5" s="1"/>
  <c r="K51" i="5"/>
  <c r="I111" i="5" s="1"/>
  <c r="J111" i="5" s="1"/>
  <c r="J58" i="5"/>
  <c r="L58" i="5" s="1"/>
  <c r="C118" i="5" s="1"/>
  <c r="J41" i="5"/>
  <c r="K41" i="5" s="1"/>
  <c r="M135" i="5"/>
  <c r="N135" i="5" s="1"/>
  <c r="J67" i="5"/>
  <c r="K67" i="5" s="1"/>
  <c r="B99" i="5"/>
  <c r="D99" i="5" s="1"/>
  <c r="K99" i="5" s="1"/>
  <c r="L99" i="5" s="1"/>
  <c r="I99" i="5"/>
  <c r="J99" i="5" s="1"/>
  <c r="K50" i="5"/>
  <c r="L50" i="5"/>
  <c r="C110" i="5" s="1"/>
  <c r="J49" i="5"/>
  <c r="K71" i="5"/>
  <c r="L71" i="5"/>
  <c r="C131" i="5" s="1"/>
  <c r="L61" i="5"/>
  <c r="C121" i="5" s="1"/>
  <c r="K61" i="5"/>
  <c r="B130" i="5"/>
  <c r="D130" i="5" s="1"/>
  <c r="K130" i="5" s="1"/>
  <c r="L130" i="5" s="1"/>
  <c r="E130" i="5"/>
  <c r="O130" i="5" s="1"/>
  <c r="P130" i="5" s="1"/>
  <c r="M130" i="5"/>
  <c r="N130" i="5" s="1"/>
  <c r="B117" i="5"/>
  <c r="D117" i="5" s="1"/>
  <c r="K117" i="5" s="1"/>
  <c r="L117" i="5" s="1"/>
  <c r="I117" i="5"/>
  <c r="J117" i="5" s="1"/>
  <c r="M117" i="5"/>
  <c r="N117" i="5" s="1"/>
  <c r="E117" i="5"/>
  <c r="O117" i="5" s="1"/>
  <c r="P117" i="5" s="1"/>
  <c r="J76" i="5"/>
  <c r="K40" i="5"/>
  <c r="L40" i="5"/>
  <c r="K58" i="5" l="1"/>
  <c r="M111" i="5"/>
  <c r="N111" i="5" s="1"/>
  <c r="B111" i="5"/>
  <c r="D111" i="5" s="1"/>
  <c r="K111" i="5" s="1"/>
  <c r="L111" i="5" s="1"/>
  <c r="L41" i="5"/>
  <c r="C101" i="5" s="1"/>
  <c r="M101" i="5" s="1"/>
  <c r="N101" i="5" s="1"/>
  <c r="L67" i="5"/>
  <c r="C127" i="5" s="1"/>
  <c r="M127" i="5" s="1"/>
  <c r="N127" i="5" s="1"/>
  <c r="L49" i="5"/>
  <c r="C109" i="5" s="1"/>
  <c r="K49" i="5"/>
  <c r="M110" i="5"/>
  <c r="N110" i="5" s="1"/>
  <c r="E110" i="5"/>
  <c r="O110" i="5" s="1"/>
  <c r="P110" i="5" s="1"/>
  <c r="I110" i="5"/>
  <c r="J110" i="5" s="1"/>
  <c r="B110" i="5"/>
  <c r="D110" i="5" s="1"/>
  <c r="K110" i="5" s="1"/>
  <c r="L110" i="5" s="1"/>
  <c r="I100" i="5"/>
  <c r="J100" i="5" s="1"/>
  <c r="B100" i="5"/>
  <c r="D100" i="5" s="1"/>
  <c r="K100" i="5" s="1"/>
  <c r="L100" i="5" s="1"/>
  <c r="I121" i="5"/>
  <c r="J121" i="5" s="1"/>
  <c r="B121" i="5"/>
  <c r="D121" i="5" s="1"/>
  <c r="K121" i="5" s="1"/>
  <c r="L121" i="5" s="1"/>
  <c r="E101" i="5"/>
  <c r="O101" i="5" s="1"/>
  <c r="P101" i="5" s="1"/>
  <c r="M121" i="5"/>
  <c r="N121" i="5" s="1"/>
  <c r="E121" i="5"/>
  <c r="O121" i="5" s="1"/>
  <c r="P121" i="5" s="1"/>
  <c r="I101" i="5"/>
  <c r="J101" i="5" s="1"/>
  <c r="B101" i="5"/>
  <c r="D101" i="5" s="1"/>
  <c r="K101" i="5" s="1"/>
  <c r="L101" i="5" s="1"/>
  <c r="E118" i="5"/>
  <c r="O118" i="5" s="1"/>
  <c r="P118" i="5" s="1"/>
  <c r="M118" i="5"/>
  <c r="N118" i="5" s="1"/>
  <c r="C100" i="5"/>
  <c r="I127" i="5"/>
  <c r="J127" i="5" s="1"/>
  <c r="B127" i="5"/>
  <c r="D127" i="5" s="1"/>
  <c r="K127" i="5" s="1"/>
  <c r="L127" i="5" s="1"/>
  <c r="L76" i="5"/>
  <c r="C136" i="5" s="1"/>
  <c r="K76" i="5"/>
  <c r="I118" i="5"/>
  <c r="J118" i="5" s="1"/>
  <c r="B118" i="5"/>
  <c r="D118" i="5" s="1"/>
  <c r="K118" i="5" s="1"/>
  <c r="L118" i="5" s="1"/>
  <c r="E131" i="5"/>
  <c r="O131" i="5" s="1"/>
  <c r="P131" i="5" s="1"/>
  <c r="M131" i="5"/>
  <c r="N131" i="5" s="1"/>
  <c r="B131" i="5"/>
  <c r="D131" i="5" s="1"/>
  <c r="K131" i="5" s="1"/>
  <c r="L131" i="5" s="1"/>
  <c r="I131" i="5"/>
  <c r="J131" i="5" s="1"/>
  <c r="E127" i="5" l="1"/>
  <c r="O127" i="5" s="1"/>
  <c r="P127" i="5" s="1"/>
  <c r="B109" i="5"/>
  <c r="D109" i="5" s="1"/>
  <c r="K109" i="5" s="1"/>
  <c r="L109" i="5" s="1"/>
  <c r="I109" i="5"/>
  <c r="J109" i="5" s="1"/>
  <c r="E109" i="5"/>
  <c r="O109" i="5" s="1"/>
  <c r="P109" i="5" s="1"/>
  <c r="M109" i="5"/>
  <c r="N109" i="5" s="1"/>
  <c r="E100" i="5"/>
  <c r="O100" i="5" s="1"/>
  <c r="P100" i="5" s="1"/>
  <c r="M100" i="5"/>
  <c r="N100" i="5" s="1"/>
  <c r="I136" i="5"/>
  <c r="J136" i="5" s="1"/>
  <c r="B136" i="5"/>
  <c r="D136" i="5" s="1"/>
  <c r="K136" i="5" s="1"/>
  <c r="L136" i="5" s="1"/>
  <c r="M136" i="5"/>
  <c r="N136" i="5" s="1"/>
  <c r="E136" i="5"/>
  <c r="O136" i="5" s="1"/>
  <c r="P136" i="5" s="1"/>
  <c r="K77" i="5"/>
  <c r="L77" i="5"/>
  <c r="I138" i="5"/>
  <c r="I137" i="5"/>
  <c r="I143" i="5" s="1"/>
  <c r="I140" i="5" l="1"/>
  <c r="I141" i="5" s="1"/>
  <c r="I144" i="5" s="1"/>
  <c r="I146" i="5" s="1"/>
  <c r="L137" i="5"/>
  <c r="L143" i="5" s="1"/>
  <c r="L138" i="5"/>
  <c r="L140" i="5"/>
  <c r="L141" i="5" s="1"/>
  <c r="L144" i="5" s="1"/>
  <c r="J137" i="5"/>
  <c r="J143" i="5" s="1"/>
  <c r="J148" i="5" s="1"/>
  <c r="J140" i="5"/>
  <c r="J141" i="5" s="1"/>
  <c r="J138" i="5"/>
  <c r="K140" i="5"/>
  <c r="K141" i="5" s="1"/>
  <c r="K137" i="5"/>
  <c r="K143" i="5" s="1"/>
  <c r="M140" i="5"/>
  <c r="M141" i="5" s="1"/>
  <c r="M144" i="5" s="1"/>
  <c r="M138" i="5"/>
  <c r="M137" i="5"/>
  <c r="M143" i="5" s="1"/>
  <c r="K138" i="5"/>
  <c r="O140" i="5"/>
  <c r="O141" i="5" s="1"/>
  <c r="O138" i="5"/>
  <c r="O137" i="5"/>
  <c r="O143" i="5" s="1"/>
  <c r="J144" i="5" l="1"/>
  <c r="J149" i="5" s="1"/>
  <c r="O144" i="5"/>
  <c r="O146" i="5" s="1"/>
  <c r="I145" i="5"/>
  <c r="K144" i="5"/>
  <c r="K146" i="5" s="1"/>
  <c r="P137" i="5"/>
  <c r="P143" i="5" s="1"/>
  <c r="P138" i="5"/>
  <c r="P140" i="5"/>
  <c r="P141" i="5" s="1"/>
  <c r="P144" i="5" s="1"/>
  <c r="M146" i="5"/>
  <c r="M145" i="5"/>
  <c r="O145" i="5"/>
  <c r="N140" i="5"/>
  <c r="N141" i="5" s="1"/>
  <c r="N144" i="5" s="1"/>
  <c r="N149" i="5" s="1"/>
  <c r="N138" i="5"/>
  <c r="N137" i="5"/>
  <c r="N143" i="5" s="1"/>
  <c r="L146" i="5"/>
  <c r="C167" i="5" s="1"/>
  <c r="L145" i="5"/>
  <c r="C166" i="5" s="1"/>
  <c r="J145" i="5" l="1"/>
  <c r="C170" i="5" s="1"/>
  <c r="J146" i="5"/>
  <c r="C171" i="5" s="1"/>
  <c r="K145" i="5"/>
  <c r="N146" i="5"/>
  <c r="N148" i="5"/>
  <c r="N145" i="5"/>
  <c r="P146" i="5"/>
  <c r="P145" i="5"/>
</calcChain>
</file>

<file path=xl/sharedStrings.xml><?xml version="1.0" encoding="utf-8"?>
<sst xmlns="http://schemas.openxmlformats.org/spreadsheetml/2006/main" count="183" uniqueCount="95">
  <si>
    <t>http://www.springerlink.com/content/t8r7462w84330532/fulltext.pdf</t>
  </si>
  <si>
    <t>"A Practical Guide for the Determination of Binding Constants",</t>
    <phoneticPr fontId="0"/>
  </si>
  <si>
    <t xml:space="preserve"> 1. Input data into gray cells at 2!</t>
    <phoneticPr fontId="0"/>
  </si>
  <si>
    <r>
      <t>K. Hirose,</t>
    </r>
    <r>
      <rPr>
        <i/>
        <sz val="12"/>
        <color indexed="17"/>
        <rFont val="Times"/>
      </rPr>
      <t xml:space="preserve"> J. Inclusion Phenom. Macrocyclic Chem.</t>
    </r>
    <r>
      <rPr>
        <sz val="12"/>
        <color indexed="17"/>
        <rFont val="Times"/>
      </rPr>
      <t xml:space="preserve"> </t>
    </r>
    <r>
      <rPr>
        <b/>
        <sz val="12"/>
        <color indexed="17"/>
        <rFont val="Times"/>
      </rPr>
      <t>2001</t>
    </r>
    <r>
      <rPr>
        <sz val="12"/>
        <color indexed="17"/>
        <rFont val="Times"/>
      </rPr>
      <t>, 39, 193-209.</t>
    </r>
  </si>
  <si>
    <t xml:space="preserve"> 2. Remove improper data at 8!</t>
    <phoneticPr fontId="0"/>
  </si>
  <si>
    <t xml:space="preserve"> 3. Check reliability in the graph at 9! </t>
    <phoneticPr fontId="0"/>
  </si>
  <si>
    <t>2. Data of Titration Experiment</t>
    <phoneticPr fontId="0"/>
  </si>
  <si>
    <t>Host Abb.</t>
    <phoneticPr fontId="0"/>
  </si>
  <si>
    <t>FBIG3a</t>
  </si>
  <si>
    <t>Guest Abb.</t>
    <phoneticPr fontId="0"/>
  </si>
  <si>
    <t>Ba(CLO4)2</t>
  </si>
  <si>
    <t>n=1</t>
  </si>
  <si>
    <t>Temp/℃</t>
  </si>
  <si>
    <t>n=2</t>
  </si>
  <si>
    <t>n=3</t>
  </si>
  <si>
    <t>n=4</t>
  </si>
  <si>
    <t>n=5</t>
  </si>
  <si>
    <t>n=6</t>
  </si>
  <si>
    <t>n=7</t>
  </si>
  <si>
    <t>n=8</t>
  </si>
  <si>
    <t>n=9</t>
  </si>
  <si>
    <t>n=10</t>
  </si>
  <si>
    <r>
      <t xml:space="preserve">3. Copy of </t>
    </r>
    <r>
      <rPr>
        <b/>
        <i/>
        <sz val="14"/>
        <rFont val="Osaka"/>
        <charset val="128"/>
      </rPr>
      <t xml:space="preserve">an, bn, </t>
    </r>
    <r>
      <rPr>
        <b/>
        <sz val="14"/>
        <rFont val="Osaka"/>
        <charset val="128"/>
      </rPr>
      <t>and</t>
    </r>
    <r>
      <rPr>
        <b/>
        <i/>
        <sz val="14"/>
        <rFont val="Osaka"/>
        <charset val="128"/>
      </rPr>
      <t xml:space="preserve"> cn</t>
    </r>
    <r>
      <rPr>
        <b/>
        <sz val="14"/>
        <rFont val="Osaka"/>
        <charset val="128"/>
      </rPr>
      <t>.</t>
    </r>
  </si>
  <si>
    <t xml:space="preserve">4. Calcd. X1, X2 for each pair of equations  </t>
  </si>
  <si>
    <t>n</t>
  </si>
  <si>
    <t>45 combinations of n</t>
  </si>
  <si>
    <t>K</t>
  </si>
  <si>
    <t>0.001/K</t>
  </si>
  <si>
    <t>eh-eg guessed</t>
  </si>
  <si>
    <t>6. Data for Graph</t>
  </si>
  <si>
    <r>
      <t xml:space="preserve">7. Y1, Y2 and </t>
    </r>
    <r>
      <rPr>
        <b/>
        <i/>
        <sz val="14"/>
        <rFont val="Calibri"/>
        <family val="2"/>
        <scheme val="minor"/>
      </rPr>
      <t>K1, K2</t>
    </r>
    <r>
      <rPr>
        <b/>
        <sz val="14"/>
        <rFont val="Calibri"/>
        <family val="2"/>
        <scheme val="minor"/>
      </rPr>
      <t xml:space="preserve"> from X1, X2</t>
    </r>
  </si>
  <si>
    <r>
      <t>8. Statistical treatment of X1(</t>
    </r>
    <r>
      <rPr>
        <b/>
        <sz val="14"/>
        <rFont val="Symbol"/>
        <family val="1"/>
        <charset val="2"/>
      </rPr>
      <t>e</t>
    </r>
    <r>
      <rPr>
        <b/>
        <sz val="14"/>
        <rFont val="Calibri"/>
        <family val="2"/>
        <scheme val="minor"/>
      </rPr>
      <t>c-</t>
    </r>
    <r>
      <rPr>
        <b/>
        <sz val="14"/>
        <rFont val="Symbol"/>
        <family val="1"/>
        <charset val="2"/>
      </rPr>
      <t>e</t>
    </r>
    <r>
      <rPr>
        <b/>
        <sz val="14"/>
        <rFont val="Calibri"/>
        <family val="2"/>
        <scheme val="minor"/>
      </rPr>
      <t>h-</t>
    </r>
    <r>
      <rPr>
        <b/>
        <sz val="14"/>
        <rFont val="Symbol"/>
        <family val="1"/>
        <charset val="2"/>
      </rPr>
      <t>e</t>
    </r>
    <r>
      <rPr>
        <b/>
        <sz val="14"/>
        <rFont val="Calibri"/>
        <family val="2"/>
        <scheme val="minor"/>
      </rPr>
      <t xml:space="preserve">g) and </t>
    </r>
    <r>
      <rPr>
        <b/>
        <i/>
        <sz val="14"/>
        <rFont val="Calibri"/>
        <family val="2"/>
        <scheme val="minor"/>
      </rPr>
      <t>K</t>
    </r>
  </si>
  <si>
    <t>combination of n</t>
    <phoneticPr fontId="0"/>
  </si>
  <si>
    <t xml:space="preserve">Check Data </t>
  </si>
  <si>
    <t>Average</t>
  </si>
  <si>
    <t>standard deviation</t>
    <phoneticPr fontId="0"/>
  </si>
  <si>
    <t>level of significance a</t>
  </si>
  <si>
    <t>degree of freedom</t>
    <phoneticPr fontId="0"/>
  </si>
  <si>
    <r>
      <t>t</t>
    </r>
    <r>
      <rPr>
        <vertAlign val="subscript"/>
        <sz val="11"/>
        <rFont val="Arial"/>
        <family val="2"/>
      </rPr>
      <t>a/2</t>
    </r>
  </si>
  <si>
    <t>confidence interval</t>
    <phoneticPr fontId="0"/>
  </si>
  <si>
    <t>x</t>
  </si>
  <si>
    <t>±</t>
    <phoneticPr fontId="0"/>
  </si>
  <si>
    <t>Upper limit</t>
    <phoneticPr fontId="0"/>
  </si>
  <si>
    <t>Lower limit</t>
    <phoneticPr fontId="0"/>
  </si>
  <si>
    <t>Y=(1/K)</t>
  </si>
  <si>
    <t xml:space="preserve">ZF's modification of the basic excel published in the following paper </t>
  </si>
  <si>
    <t>n=0</t>
  </si>
  <si>
    <t>INSTRUCTIONS</t>
  </si>
  <si>
    <r>
      <t xml:space="preserve">0.Use the sample without guest (n0) only to calculate </t>
    </r>
    <r>
      <rPr>
        <sz val="12"/>
        <rFont val="Symbol"/>
        <family val="1"/>
        <charset val="2"/>
      </rPr>
      <t>e</t>
    </r>
    <r>
      <rPr>
        <vertAlign val="subscript"/>
        <sz val="12"/>
        <rFont val="Calibri"/>
        <family val="2"/>
        <scheme val="minor"/>
      </rPr>
      <t>H</t>
    </r>
    <r>
      <rPr>
        <sz val="12"/>
        <rFont val="Calibri"/>
        <family val="2"/>
        <scheme val="minor"/>
      </rPr>
      <t xml:space="preserve"> (cell C17)</t>
    </r>
  </si>
  <si>
    <r>
      <t xml:space="preserve">3. Calculation of </t>
    </r>
    <r>
      <rPr>
        <b/>
        <i/>
        <sz val="11"/>
        <rFont val="Arial"/>
        <family val="2"/>
      </rPr>
      <t xml:space="preserve">an, bn, </t>
    </r>
    <r>
      <rPr>
        <b/>
        <sz val="11"/>
        <rFont val="Arial"/>
        <family val="2"/>
      </rPr>
      <t>and</t>
    </r>
    <r>
      <rPr>
        <b/>
        <i/>
        <sz val="11"/>
        <rFont val="Arial"/>
        <family val="2"/>
      </rPr>
      <t xml:space="preserve"> cn</t>
    </r>
    <r>
      <rPr>
        <b/>
        <sz val="11"/>
        <rFont val="Arial"/>
        <family val="2"/>
      </rPr>
      <t>.</t>
    </r>
  </si>
  <si>
    <t>5. Ordering of Ｘ1, Ｘ2, (X1&gt;X2) only positive answers selected</t>
  </si>
  <si>
    <r>
      <t>X=</t>
    </r>
    <r>
      <rPr>
        <b/>
        <i/>
        <sz val="12"/>
        <rFont val="Osaka"/>
        <charset val="128"/>
      </rPr>
      <t>ε</t>
    </r>
    <r>
      <rPr>
        <b/>
        <i/>
        <sz val="12"/>
        <rFont val="Times"/>
      </rPr>
      <t>c-</t>
    </r>
    <r>
      <rPr>
        <b/>
        <i/>
        <sz val="12"/>
        <rFont val="Osaka"/>
        <charset val="128"/>
      </rPr>
      <t>ε</t>
    </r>
    <r>
      <rPr>
        <b/>
        <i/>
        <sz val="12"/>
        <rFont val="Times"/>
      </rPr>
      <t>h-</t>
    </r>
    <r>
      <rPr>
        <b/>
        <i/>
        <sz val="12"/>
        <rFont val="Osaka"/>
        <charset val="128"/>
      </rPr>
      <t>ε</t>
    </r>
    <r>
      <rPr>
        <b/>
        <i/>
        <sz val="12"/>
        <rFont val="Times"/>
      </rPr>
      <t>g</t>
    </r>
  </si>
  <si>
    <r>
      <t>Y=an/</t>
    </r>
    <r>
      <rPr>
        <b/>
        <i/>
        <sz val="12"/>
        <color rgb="FFC00000"/>
        <rFont val="Times"/>
      </rPr>
      <t>X</t>
    </r>
    <r>
      <rPr>
        <b/>
        <i/>
        <sz val="12"/>
        <rFont val="Times"/>
      </rPr>
      <t>+bn+cn</t>
    </r>
    <r>
      <rPr>
        <b/>
        <i/>
        <sz val="12"/>
        <color rgb="FFC00000"/>
        <rFont val="Times"/>
      </rPr>
      <t>X</t>
    </r>
  </si>
  <si>
    <t>Y1</t>
  </si>
  <si>
    <t>Y2</t>
  </si>
  <si>
    <t>K1=1/Y1</t>
  </si>
  <si>
    <t>K2=1/Y2</t>
  </si>
  <si>
    <r>
      <t>F</t>
    </r>
    <r>
      <rPr>
        <b/>
        <vertAlign val="subscript"/>
        <sz val="9"/>
        <rFont val="Arial"/>
        <family val="2"/>
      </rPr>
      <t>obs</t>
    </r>
    <r>
      <rPr>
        <b/>
        <sz val="9"/>
        <rFont val="Arial"/>
        <family val="2"/>
      </rPr>
      <t>(n)</t>
    </r>
  </si>
  <si>
    <r>
      <t>[H]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(n)</t>
    </r>
  </si>
  <si>
    <r>
      <t>[G]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(n)</t>
    </r>
  </si>
  <si>
    <r>
      <t>F</t>
    </r>
    <r>
      <rPr>
        <b/>
        <vertAlign val="subscript"/>
        <sz val="9"/>
        <rFont val="Arial"/>
        <family val="2"/>
      </rPr>
      <t>H</t>
    </r>
    <r>
      <rPr>
        <b/>
        <sz val="9"/>
        <rFont val="Arial"/>
        <family val="2"/>
      </rPr>
      <t>(n)</t>
    </r>
  </si>
  <si>
    <r>
      <t>F</t>
    </r>
    <r>
      <rPr>
        <b/>
        <vertAlign val="subscript"/>
        <sz val="9"/>
        <rFont val="Arial"/>
        <family val="2"/>
      </rPr>
      <t>G</t>
    </r>
    <r>
      <rPr>
        <b/>
        <sz val="9"/>
        <rFont val="Arial"/>
        <family val="2"/>
      </rPr>
      <t>(n)</t>
    </r>
  </si>
  <si>
    <t>a(n)</t>
  </si>
  <si>
    <t>b(n)</t>
  </si>
  <si>
    <t>c(n)</t>
  </si>
  <si>
    <r>
      <t>F</t>
    </r>
    <r>
      <rPr>
        <b/>
        <vertAlign val="subscript"/>
        <sz val="9"/>
        <rFont val="Arial"/>
        <family val="2"/>
      </rPr>
      <t>obs</t>
    </r>
    <r>
      <rPr>
        <b/>
        <sz val="9"/>
        <rFont val="Arial"/>
        <family val="2"/>
      </rPr>
      <t>(n)-F</t>
    </r>
    <r>
      <rPr>
        <b/>
        <vertAlign val="subscript"/>
        <sz val="9"/>
        <rFont val="Arial"/>
        <family val="2"/>
      </rPr>
      <t>H</t>
    </r>
    <r>
      <rPr>
        <b/>
        <sz val="9"/>
        <rFont val="Arial"/>
        <family val="2"/>
      </rPr>
      <t>(n)-F</t>
    </r>
    <r>
      <rPr>
        <b/>
        <vertAlign val="subscript"/>
        <sz val="9"/>
        <rFont val="Arial"/>
        <family val="2"/>
      </rPr>
      <t>G</t>
    </r>
    <r>
      <rPr>
        <b/>
        <sz val="9"/>
        <rFont val="Arial"/>
        <family val="2"/>
      </rPr>
      <t>(n)</t>
    </r>
  </si>
  <si>
    <r>
      <rPr>
        <sz val="11"/>
        <rFont val="Symbol"/>
        <family val="1"/>
        <charset val="2"/>
      </rPr>
      <t>l</t>
    </r>
    <r>
      <rPr>
        <vertAlign val="subscript"/>
        <sz val="11"/>
        <rFont val="Arial"/>
        <family val="2"/>
      </rPr>
      <t xml:space="preserve">obs </t>
    </r>
    <r>
      <rPr>
        <sz val="11"/>
        <rFont val="Arial"/>
        <family val="2"/>
      </rPr>
      <t>(nm)</t>
    </r>
  </si>
  <si>
    <r>
      <rPr>
        <sz val="11"/>
        <rFont val="Symbol"/>
        <family val="1"/>
        <charset val="2"/>
      </rPr>
      <t>f</t>
    </r>
    <r>
      <rPr>
        <vertAlign val="subscript"/>
        <sz val="11"/>
        <rFont val="Arial"/>
        <family val="2"/>
      </rPr>
      <t>H</t>
    </r>
  </si>
  <si>
    <r>
      <rPr>
        <sz val="11"/>
        <rFont val="Symbol"/>
        <family val="1"/>
        <charset val="2"/>
      </rPr>
      <t>f</t>
    </r>
    <r>
      <rPr>
        <vertAlign val="subscript"/>
        <sz val="11"/>
        <rFont val="Arial"/>
        <family val="2"/>
      </rPr>
      <t>G</t>
    </r>
  </si>
  <si>
    <t>X1</t>
  </si>
  <si>
    <t>X2</t>
  </si>
  <si>
    <t>X1-X2</t>
  </si>
  <si>
    <r>
      <rPr>
        <sz val="11"/>
        <rFont val="Symbol"/>
        <family val="1"/>
        <charset val="2"/>
      </rPr>
      <t>f</t>
    </r>
    <r>
      <rPr>
        <vertAlign val="subscript"/>
        <sz val="11"/>
        <rFont val="Symbol"/>
        <family val="1"/>
        <charset val="2"/>
      </rPr>
      <t>H</t>
    </r>
    <r>
      <rPr>
        <vertAlign val="subscript"/>
        <sz val="11"/>
        <rFont val="Arial"/>
        <family val="2"/>
      </rPr>
      <t>G(from last point)</t>
    </r>
  </si>
  <si>
    <r>
      <rPr>
        <sz val="9"/>
        <rFont val="Symbol"/>
        <family val="1"/>
        <charset val="2"/>
      </rPr>
      <t>f</t>
    </r>
    <r>
      <rPr>
        <vertAlign val="subscript"/>
        <sz val="9"/>
        <rFont val="Times"/>
      </rPr>
      <t>HG</t>
    </r>
    <r>
      <rPr>
        <sz val="12"/>
        <rFont val="Times"/>
      </rPr>
      <t>=</t>
    </r>
  </si>
  <si>
    <t>Calculator for graph scale</t>
  </si>
  <si>
    <t>max</t>
  </si>
  <si>
    <t>min</t>
  </si>
  <si>
    <t>Y1=1/K1</t>
  </si>
  <si>
    <r>
      <rPr>
        <sz val="11"/>
        <rFont val="Symbol"/>
        <family val="1"/>
        <charset val="2"/>
      </rPr>
      <t>e</t>
    </r>
    <r>
      <rPr>
        <vertAlign val="subscript"/>
        <sz val="11"/>
        <rFont val="Arial"/>
        <family val="2"/>
      </rPr>
      <t>H</t>
    </r>
  </si>
  <si>
    <r>
      <rPr>
        <sz val="11"/>
        <rFont val="Symbol"/>
        <family val="1"/>
        <charset val="2"/>
      </rPr>
      <t>e</t>
    </r>
    <r>
      <rPr>
        <vertAlign val="subscript"/>
        <sz val="11"/>
        <rFont val="Arial"/>
        <family val="2"/>
      </rPr>
      <t>G</t>
    </r>
  </si>
  <si>
    <r>
      <rPr>
        <sz val="11"/>
        <rFont val="Symbol"/>
        <family val="1"/>
        <charset val="2"/>
      </rPr>
      <t>e</t>
    </r>
    <r>
      <rPr>
        <vertAlign val="subscript"/>
        <sz val="11"/>
        <rFont val="Symbol"/>
        <family val="1"/>
        <charset val="2"/>
      </rPr>
      <t>H</t>
    </r>
    <r>
      <rPr>
        <vertAlign val="subscript"/>
        <sz val="11"/>
        <rFont val="Arial"/>
        <family val="2"/>
      </rPr>
      <t>G(from last point)</t>
    </r>
  </si>
  <si>
    <r>
      <t>A</t>
    </r>
    <r>
      <rPr>
        <b/>
        <vertAlign val="subscript"/>
        <sz val="9"/>
        <rFont val="Arial"/>
        <family val="2"/>
      </rPr>
      <t>obs</t>
    </r>
    <r>
      <rPr>
        <b/>
        <sz val="9"/>
        <rFont val="Arial"/>
        <family val="2"/>
      </rPr>
      <t>(n)</t>
    </r>
  </si>
  <si>
    <r>
      <t>A</t>
    </r>
    <r>
      <rPr>
        <b/>
        <vertAlign val="subscript"/>
        <sz val="9"/>
        <rFont val="Arial"/>
        <family val="2"/>
      </rPr>
      <t>H</t>
    </r>
    <r>
      <rPr>
        <b/>
        <sz val="9"/>
        <rFont val="Arial"/>
        <family val="2"/>
      </rPr>
      <t>(n)</t>
    </r>
  </si>
  <si>
    <r>
      <t>A</t>
    </r>
    <r>
      <rPr>
        <b/>
        <vertAlign val="subscript"/>
        <sz val="9"/>
        <rFont val="Arial"/>
        <family val="2"/>
      </rPr>
      <t>G</t>
    </r>
    <r>
      <rPr>
        <b/>
        <sz val="9"/>
        <rFont val="Arial"/>
        <family val="2"/>
      </rPr>
      <t>(n)</t>
    </r>
  </si>
  <si>
    <r>
      <t>A</t>
    </r>
    <r>
      <rPr>
        <b/>
        <vertAlign val="subscript"/>
        <sz val="9"/>
        <rFont val="Arial"/>
        <family val="2"/>
      </rPr>
      <t>obs</t>
    </r>
    <r>
      <rPr>
        <b/>
        <sz val="9"/>
        <rFont val="Arial"/>
        <family val="2"/>
      </rPr>
      <t>(n)-A</t>
    </r>
    <r>
      <rPr>
        <b/>
        <vertAlign val="subscript"/>
        <sz val="9"/>
        <rFont val="Arial"/>
        <family val="2"/>
      </rPr>
      <t>H</t>
    </r>
    <r>
      <rPr>
        <b/>
        <sz val="9"/>
        <rFont val="Arial"/>
        <family val="2"/>
      </rPr>
      <t>(n)-A</t>
    </r>
    <r>
      <rPr>
        <b/>
        <vertAlign val="subscript"/>
        <sz val="9"/>
        <rFont val="Arial"/>
        <family val="2"/>
      </rPr>
      <t>G</t>
    </r>
    <r>
      <rPr>
        <b/>
        <sz val="9"/>
        <rFont val="Arial"/>
        <family val="2"/>
      </rPr>
      <t>(n)</t>
    </r>
  </si>
  <si>
    <r>
      <t>-([H]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(n)+[G]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(n))</t>
    </r>
  </si>
  <si>
    <r>
      <t>[H]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n[G]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(n)/(F</t>
    </r>
    <r>
      <rPr>
        <b/>
        <vertAlign val="subscript"/>
        <sz val="9"/>
        <rFont val="Arial"/>
        <family val="2"/>
      </rPr>
      <t>obs</t>
    </r>
    <r>
      <rPr>
        <b/>
        <sz val="9"/>
        <rFont val="Arial"/>
        <family val="2"/>
      </rPr>
      <t>(n)-F</t>
    </r>
    <r>
      <rPr>
        <b/>
        <vertAlign val="subscript"/>
        <sz val="9"/>
        <rFont val="Arial"/>
        <family val="2"/>
      </rPr>
      <t>H</t>
    </r>
    <r>
      <rPr>
        <b/>
        <sz val="9"/>
        <rFont val="Arial"/>
        <family val="2"/>
      </rPr>
      <t>(n)-F</t>
    </r>
    <r>
      <rPr>
        <b/>
        <vertAlign val="subscript"/>
        <sz val="9"/>
        <rFont val="Arial"/>
        <family val="2"/>
      </rPr>
      <t>G</t>
    </r>
    <r>
      <rPr>
        <b/>
        <sz val="9"/>
        <rFont val="Arial"/>
        <family val="2"/>
      </rPr>
      <t>(n))</t>
    </r>
  </si>
  <si>
    <r>
      <t>[H]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(n)[G]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>(n)/(A</t>
    </r>
    <r>
      <rPr>
        <b/>
        <vertAlign val="subscript"/>
        <sz val="9"/>
        <rFont val="Arial"/>
        <family val="2"/>
      </rPr>
      <t>obs</t>
    </r>
    <r>
      <rPr>
        <b/>
        <sz val="9"/>
        <rFont val="Arial"/>
        <family val="2"/>
      </rPr>
      <t>(n)-A</t>
    </r>
    <r>
      <rPr>
        <b/>
        <vertAlign val="subscript"/>
        <sz val="9"/>
        <rFont val="Arial"/>
        <family val="2"/>
      </rPr>
      <t>H</t>
    </r>
    <r>
      <rPr>
        <b/>
        <sz val="9"/>
        <rFont val="Arial"/>
        <family val="2"/>
      </rPr>
      <t>(n)-A</t>
    </r>
    <r>
      <rPr>
        <b/>
        <vertAlign val="subscript"/>
        <sz val="9"/>
        <rFont val="Arial"/>
        <family val="2"/>
      </rPr>
      <t>G</t>
    </r>
    <r>
      <rPr>
        <b/>
        <sz val="9"/>
        <rFont val="Arial"/>
        <family val="2"/>
      </rPr>
      <t>(n))</t>
    </r>
  </si>
  <si>
    <r>
      <rPr>
        <sz val="9"/>
        <rFont val="Symbol"/>
        <family val="1"/>
        <charset val="2"/>
      </rPr>
      <t>e</t>
    </r>
    <r>
      <rPr>
        <vertAlign val="subscript"/>
        <sz val="9"/>
        <rFont val="Times"/>
      </rPr>
      <t>HG</t>
    </r>
    <r>
      <rPr>
        <sz val="12"/>
        <rFont val="Times"/>
      </rPr>
      <t>=</t>
    </r>
  </si>
  <si>
    <t>Fmax</t>
  </si>
  <si>
    <r>
      <rPr>
        <sz val="11"/>
        <rFont val="Symbol"/>
        <family val="1"/>
        <charset val="2"/>
      </rPr>
      <t>l</t>
    </r>
    <r>
      <rPr>
        <vertAlign val="subscript"/>
        <sz val="11"/>
        <rFont val="Arial"/>
        <family val="2"/>
      </rPr>
      <t xml:space="preserve">exc </t>
    </r>
  </si>
  <si>
    <r>
      <rPr>
        <sz val="11"/>
        <rFont val="Symbol"/>
        <family val="1"/>
        <charset val="2"/>
      </rPr>
      <t>l</t>
    </r>
    <r>
      <rPr>
        <vertAlign val="subscript"/>
        <sz val="11"/>
        <rFont val="Arial"/>
        <family val="2"/>
      </rPr>
      <t xml:space="preserve">obs </t>
    </r>
  </si>
  <si>
    <r>
      <t>[G]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>/[H]</t>
    </r>
    <r>
      <rPr>
        <b/>
        <vertAlign val="subscript"/>
        <sz val="12"/>
        <rFont val="Arial"/>
        <family val="2"/>
      </rPr>
      <t>0</t>
    </r>
  </si>
  <si>
    <t>this is the nonsense X=0</t>
  </si>
  <si>
    <r>
      <t xml:space="preserve">0.The sample without guest (n0) is used only to calculate </t>
    </r>
    <r>
      <rPr>
        <sz val="12"/>
        <rFont val="Symbol"/>
        <family val="1"/>
        <charset val="2"/>
      </rPr>
      <t>e</t>
    </r>
    <r>
      <rPr>
        <vertAlign val="subscript"/>
        <sz val="12"/>
        <rFont val="Calibri"/>
        <family val="2"/>
        <scheme val="minor"/>
      </rPr>
      <t>H</t>
    </r>
    <r>
      <rPr>
        <sz val="12"/>
        <rFont val="Calibri"/>
        <family val="2"/>
        <scheme val="minor"/>
      </rPr>
      <t xml:space="preserve"> (cell C17)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</si>
</sst>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E+00"/>
    <numFmt numFmtId="165" formatCode="0.00000E+00"/>
    <numFmt numFmtId="166" formatCode="0.000E+00"/>
    <numFmt numFmtId="167" formatCode="0.0000E+00"/>
    <numFmt numFmtId="168" formatCode="0.0000"/>
    <numFmt numFmtId="169" formatCode="0.000"/>
    <numFmt numFmtId="170" formatCode="&quot;K=&quot;0.0"/>
    <numFmt numFmtId="171" formatCode="&quot;±&quot;0"/>
    <numFmt numFmtId="172" formatCode="0&quot; nm&quot;"/>
    <numFmt numFmtId="173" formatCode="0.0"/>
    <numFmt numFmtId="174" formatCode="#,##0.0000"/>
  </numFmts>
  <fonts count="60">
    <font>
      <sz val="12"/>
      <name val="Osaka"/>
      <family val="3"/>
      <charset val="128"/>
    </font>
    <font>
      <sz val="12"/>
      <name val="Osaka"/>
      <family val="3"/>
      <charset val="128"/>
    </font>
    <font>
      <sz val="14"/>
      <name val="Helv"/>
    </font>
    <font>
      <sz val="14"/>
      <name val="Osaka"/>
      <charset val="128"/>
    </font>
    <font>
      <b/>
      <sz val="14"/>
      <name val="Helv"/>
    </font>
    <font>
      <sz val="14"/>
      <name val="Arial"/>
      <family val="2"/>
    </font>
    <font>
      <sz val="12"/>
      <name val="Arial"/>
      <family val="2"/>
    </font>
    <font>
      <sz val="12"/>
      <name val="Times"/>
    </font>
    <font>
      <sz val="12"/>
      <color indexed="12"/>
      <name val="Times"/>
    </font>
    <font>
      <b/>
      <sz val="12"/>
      <name val="Times"/>
    </font>
    <font>
      <i/>
      <sz val="12"/>
      <name val="Times"/>
    </font>
    <font>
      <u/>
      <sz val="12"/>
      <color indexed="12"/>
      <name val="Osaka"/>
      <charset val="128"/>
    </font>
    <font>
      <sz val="12"/>
      <color indexed="17"/>
      <name val="Times"/>
    </font>
    <font>
      <i/>
      <sz val="12"/>
      <color indexed="17"/>
      <name val="Times"/>
    </font>
    <font>
      <b/>
      <sz val="12"/>
      <color indexed="17"/>
      <name val="Times"/>
    </font>
    <font>
      <i/>
      <sz val="12"/>
      <name val="Osaka"/>
      <charset val="128"/>
    </font>
    <font>
      <b/>
      <i/>
      <sz val="14"/>
      <name val="Osaka"/>
      <charset val="128"/>
    </font>
    <font>
      <b/>
      <sz val="14"/>
      <name val="Osaka"/>
      <charset val="128"/>
    </font>
    <font>
      <sz val="11"/>
      <name val="Arial"/>
      <family val="2"/>
    </font>
    <font>
      <b/>
      <sz val="12"/>
      <name val="Arial"/>
      <family val="2"/>
    </font>
    <font>
      <sz val="11"/>
      <color theme="1" tint="0.34998626667073579"/>
      <name val="Arial"/>
      <family val="2"/>
    </font>
    <font>
      <b/>
      <i/>
      <sz val="12"/>
      <name val="Times"/>
    </font>
    <font>
      <sz val="11"/>
      <color theme="1" tint="0.499984740745262"/>
      <name val="Arial"/>
      <family val="2"/>
    </font>
    <font>
      <sz val="11"/>
      <color rgb="FFC00000"/>
      <name val="Arial"/>
      <family val="2"/>
    </font>
    <font>
      <sz val="12"/>
      <color rgb="FF0070C0"/>
      <name val="Osaka"/>
      <family val="3"/>
      <charset val="128"/>
    </font>
    <font>
      <sz val="12"/>
      <color rgb="FF00B050"/>
      <name val="Osaka"/>
      <family val="3"/>
      <charset val="128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Symbol"/>
      <family val="1"/>
      <charset val="2"/>
    </font>
    <font>
      <b/>
      <sz val="12"/>
      <name val="Osaka"/>
      <family val="3"/>
      <charset val="128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rgb="FF0070C0"/>
      <name val="Arial"/>
      <family val="2"/>
    </font>
    <font>
      <vertAlign val="subscript"/>
      <sz val="11"/>
      <name val="Arial"/>
      <family val="2"/>
    </font>
    <font>
      <sz val="14"/>
      <name val="Times"/>
    </font>
    <font>
      <b/>
      <sz val="9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Symbol"/>
      <family val="1"/>
      <charset val="2"/>
    </font>
    <font>
      <vertAlign val="subscript"/>
      <sz val="12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Osaka"/>
      <charset val="128"/>
    </font>
    <font>
      <b/>
      <i/>
      <sz val="12"/>
      <color rgb="FFC00000"/>
      <name val="Times"/>
    </font>
    <font>
      <b/>
      <sz val="11"/>
      <color theme="5" tint="-0.249977111117893"/>
      <name val="Arial"/>
      <family val="2"/>
    </font>
    <font>
      <b/>
      <sz val="11"/>
      <color rgb="FF0070C0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1"/>
      <color rgb="FF0070C0"/>
      <name val="Arial"/>
      <family val="2"/>
    </font>
    <font>
      <b/>
      <vertAlign val="subscript"/>
      <sz val="9"/>
      <name val="Arial"/>
      <family val="2"/>
    </font>
    <font>
      <sz val="11"/>
      <name val="Symbol"/>
      <family val="1"/>
      <charset val="2"/>
    </font>
    <font>
      <vertAlign val="subscript"/>
      <sz val="11"/>
      <name val="Symbol"/>
      <family val="1"/>
      <charset val="2"/>
    </font>
    <font>
      <sz val="9"/>
      <name val="Symbol"/>
      <family val="1"/>
      <charset val="2"/>
    </font>
    <font>
      <vertAlign val="subscript"/>
      <sz val="9"/>
      <name val="Times"/>
    </font>
    <font>
      <sz val="12"/>
      <color rgb="FFC00000"/>
      <name val="Osaka"/>
      <family val="3"/>
      <charset val="128"/>
    </font>
    <font>
      <b/>
      <sz val="11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b/>
      <vertAlign val="sub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0070C0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2" borderId="3" xfId="0" applyFont="1" applyFill="1" applyBorder="1"/>
    <xf numFmtId="0" fontId="9" fillId="2" borderId="2" xfId="0" applyFont="1" applyFill="1" applyBorder="1"/>
    <xf numFmtId="0" fontId="7" fillId="2" borderId="2" xfId="0" applyFont="1" applyFill="1" applyBorder="1"/>
    <xf numFmtId="0" fontId="7" fillId="2" borderId="5" xfId="0" applyFont="1" applyFill="1" applyBorder="1"/>
    <xf numFmtId="0" fontId="9" fillId="2" borderId="0" xfId="0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0" fontId="9" fillId="2" borderId="6" xfId="0" applyFont="1" applyFill="1" applyBorder="1"/>
    <xf numFmtId="0" fontId="7" fillId="2" borderId="7" xfId="0" applyFont="1" applyFill="1" applyBorder="1"/>
    <xf numFmtId="0" fontId="9" fillId="0" borderId="0" xfId="0" applyFont="1"/>
    <xf numFmtId="165" fontId="18" fillId="0" borderId="1" xfId="0" applyNumberFormat="1" applyFont="1" applyFill="1" applyBorder="1"/>
    <xf numFmtId="0" fontId="18" fillId="3" borderId="2" xfId="0" applyFont="1" applyFill="1" applyBorder="1" applyAlignment="1">
      <alignment horizontal="center"/>
    </xf>
    <xf numFmtId="165" fontId="18" fillId="0" borderId="4" xfId="0" applyNumberFormat="1" applyFont="1" applyFill="1" applyBorder="1"/>
    <xf numFmtId="165" fontId="18" fillId="3" borderId="0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5" xfId="0" applyNumberFormat="1" applyFont="1" applyBorder="1" applyAlignment="1">
      <alignment horizontal="center"/>
    </xf>
    <xf numFmtId="0" fontId="7" fillId="0" borderId="0" xfId="0" applyFont="1" applyBorder="1" applyAlignment="1"/>
    <xf numFmtId="1" fontId="18" fillId="3" borderId="0" xfId="0" applyNumberFormat="1" applyFont="1" applyFill="1" applyBorder="1" applyAlignment="1">
      <alignment horizontal="center"/>
    </xf>
    <xf numFmtId="0" fontId="18" fillId="0" borderId="4" xfId="0" applyFont="1" applyBorder="1"/>
    <xf numFmtId="0" fontId="18" fillId="0" borderId="8" xfId="0" applyFont="1" applyBorder="1"/>
    <xf numFmtId="0" fontId="18" fillId="3" borderId="6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166" fontId="18" fillId="3" borderId="6" xfId="0" applyNumberFormat="1" applyFont="1" applyFill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166" fontId="20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1" fontId="18" fillId="0" borderId="0" xfId="0" applyNumberFormat="1" applyFont="1" applyFill="1" applyBorder="1"/>
    <xf numFmtId="167" fontId="18" fillId="0" borderId="0" xfId="0" applyNumberFormat="1" applyFont="1" applyFill="1" applyBorder="1"/>
    <xf numFmtId="168" fontId="18" fillId="0" borderId="0" xfId="0" applyNumberFormat="1" applyFont="1"/>
    <xf numFmtId="0" fontId="18" fillId="0" borderId="0" xfId="0" applyFont="1"/>
    <xf numFmtId="11" fontId="7" fillId="0" borderId="0" xfId="0" applyNumberFormat="1" applyFont="1"/>
    <xf numFmtId="166" fontId="18" fillId="0" borderId="4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6" fontId="22" fillId="0" borderId="5" xfId="0" applyNumberFormat="1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166" fontId="22" fillId="0" borderId="6" xfId="0" applyNumberFormat="1" applyFont="1" applyBorder="1" applyAlignment="1">
      <alignment horizontal="center"/>
    </xf>
    <xf numFmtId="166" fontId="22" fillId="0" borderId="7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1" fontId="23" fillId="0" borderId="12" xfId="0" applyNumberFormat="1" applyFont="1" applyBorder="1" applyAlignment="1">
      <alignment horizontal="center"/>
    </xf>
    <xf numFmtId="11" fontId="24" fillId="0" borderId="13" xfId="0" applyNumberFormat="1" applyFont="1" applyBorder="1"/>
    <xf numFmtId="0" fontId="25" fillId="0" borderId="0" xfId="0" applyFont="1" applyAlignment="1">
      <alignment horizontal="center"/>
    </xf>
    <xf numFmtId="166" fontId="0" fillId="0" borderId="0" xfId="0" applyNumberFormat="1"/>
    <xf numFmtId="0" fontId="7" fillId="0" borderId="15" xfId="0" applyFont="1" applyBorder="1"/>
    <xf numFmtId="0" fontId="7" fillId="0" borderId="16" xfId="0" applyFont="1" applyBorder="1"/>
    <xf numFmtId="164" fontId="18" fillId="0" borderId="19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3" borderId="21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4" fontId="18" fillId="0" borderId="25" xfId="0" applyNumberFormat="1" applyFont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0" fontId="10" fillId="0" borderId="0" xfId="0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26" fillId="0" borderId="0" xfId="0" applyFont="1"/>
    <xf numFmtId="0" fontId="29" fillId="0" borderId="0" xfId="0" applyFont="1"/>
    <xf numFmtId="0" fontId="31" fillId="0" borderId="10" xfId="0" applyFont="1" applyBorder="1" applyAlignment="1"/>
    <xf numFmtId="0" fontId="32" fillId="2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11" fontId="33" fillId="0" borderId="4" xfId="0" applyNumberFormat="1" applyFont="1" applyBorder="1" applyAlignment="1">
      <alignment horizontal="center"/>
    </xf>
    <xf numFmtId="11" fontId="34" fillId="0" borderId="0" xfId="0" applyNumberFormat="1" applyFont="1" applyBorder="1" applyAlignment="1">
      <alignment horizontal="center"/>
    </xf>
    <xf numFmtId="11" fontId="33" fillId="0" borderId="0" xfId="0" applyNumberFormat="1" applyFont="1" applyBorder="1" applyAlignment="1">
      <alignment horizontal="center"/>
    </xf>
    <xf numFmtId="11" fontId="34" fillId="0" borderId="5" xfId="0" applyNumberFormat="1" applyFont="1" applyBorder="1" applyAlignment="1">
      <alignment horizontal="center"/>
    </xf>
    <xf numFmtId="11" fontId="18" fillId="5" borderId="0" xfId="0" applyNumberFormat="1" applyFont="1" applyFill="1" applyBorder="1" applyAlignment="1">
      <alignment horizontal="center"/>
    </xf>
    <xf numFmtId="11" fontId="18" fillId="5" borderId="5" xfId="0" applyNumberFormat="1" applyFont="1" applyFill="1" applyBorder="1" applyAlignment="1">
      <alignment horizontal="center"/>
    </xf>
    <xf numFmtId="11" fontId="33" fillId="0" borderId="8" xfId="0" applyNumberFormat="1" applyFont="1" applyBorder="1" applyAlignment="1">
      <alignment horizontal="center"/>
    </xf>
    <xf numFmtId="11" fontId="34" fillId="0" borderId="6" xfId="0" applyNumberFormat="1" applyFont="1" applyBorder="1" applyAlignment="1">
      <alignment horizontal="center"/>
    </xf>
    <xf numFmtId="11" fontId="33" fillId="0" borderId="6" xfId="0" applyNumberFormat="1" applyFont="1" applyBorder="1" applyAlignment="1">
      <alignment horizontal="center"/>
    </xf>
    <xf numFmtId="11" fontId="34" fillId="0" borderId="7" xfId="0" applyNumberFormat="1" applyFont="1" applyBorder="1" applyAlignment="1">
      <alignment horizontal="center"/>
    </xf>
    <xf numFmtId="0" fontId="0" fillId="0" borderId="9" xfId="0" applyBorder="1"/>
    <xf numFmtId="0" fontId="18" fillId="0" borderId="10" xfId="0" applyFont="1" applyBorder="1" applyAlignment="1">
      <alignment horizontal="right"/>
    </xf>
    <xf numFmtId="1" fontId="18" fillId="0" borderId="10" xfId="0" applyNumberFormat="1" applyFont="1" applyBorder="1" applyAlignment="1">
      <alignment horizontal="center"/>
    </xf>
    <xf numFmtId="0" fontId="0" fillId="0" borderId="30" xfId="0" applyBorder="1"/>
    <xf numFmtId="0" fontId="18" fillId="0" borderId="31" xfId="0" applyFont="1" applyBorder="1" applyAlignment="1">
      <alignment horizontal="right"/>
    </xf>
    <xf numFmtId="1" fontId="18" fillId="0" borderId="32" xfId="0" applyNumberFormat="1" applyFont="1" applyBorder="1" applyAlignment="1">
      <alignment horizontal="center"/>
    </xf>
    <xf numFmtId="0" fontId="0" fillId="0" borderId="33" xfId="0" applyBorder="1"/>
    <xf numFmtId="0" fontId="18" fillId="0" borderId="34" xfId="0" applyFont="1" applyBorder="1" applyAlignment="1">
      <alignment horizontal="right"/>
    </xf>
    <xf numFmtId="0" fontId="18" fillId="3" borderId="34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69" fontId="18" fillId="0" borderId="34" xfId="0" applyNumberFormat="1" applyFont="1" applyBorder="1" applyAlignment="1">
      <alignment horizontal="center"/>
    </xf>
    <xf numFmtId="9" fontId="18" fillId="0" borderId="34" xfId="1" applyFont="1" applyBorder="1" applyAlignment="1">
      <alignment horizontal="center"/>
    </xf>
    <xf numFmtId="170" fontId="18" fillId="0" borderId="35" xfId="0" applyNumberFormat="1" applyFont="1" applyBorder="1" applyAlignment="1">
      <alignment horizontal="center"/>
    </xf>
    <xf numFmtId="170" fontId="18" fillId="0" borderId="36" xfId="0" applyNumberFormat="1" applyFont="1" applyBorder="1" applyAlignment="1">
      <alignment horizontal="center"/>
    </xf>
    <xf numFmtId="171" fontId="18" fillId="0" borderId="38" xfId="0" applyNumberFormat="1" applyFont="1" applyBorder="1" applyAlignment="1">
      <alignment horizontal="center"/>
    </xf>
    <xf numFmtId="1" fontId="18" fillId="0" borderId="39" xfId="0" applyNumberFormat="1" applyFont="1" applyBorder="1" applyAlignment="1">
      <alignment horizontal="center"/>
    </xf>
    <xf numFmtId="0" fontId="0" fillId="0" borderId="8" xfId="0" applyBorder="1"/>
    <xf numFmtId="0" fontId="18" fillId="0" borderId="6" xfId="0" applyFont="1" applyBorder="1" applyAlignment="1">
      <alignment horizontal="right"/>
    </xf>
    <xf numFmtId="1" fontId="18" fillId="0" borderId="6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4" xfId="0" applyFont="1" applyBorder="1"/>
    <xf numFmtId="0" fontId="0" fillId="0" borderId="0" xfId="0" applyBorder="1"/>
    <xf numFmtId="167" fontId="20" fillId="0" borderId="4" xfId="0" applyNumberFormat="1" applyFont="1" applyBorder="1" applyAlignment="1">
      <alignment horizontal="center"/>
    </xf>
    <xf numFmtId="167" fontId="20" fillId="0" borderId="5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167" fontId="20" fillId="0" borderId="8" xfId="0" applyNumberFormat="1" applyFont="1" applyBorder="1" applyAlignment="1">
      <alignment horizontal="center"/>
    </xf>
    <xf numFmtId="167" fontId="20" fillId="0" borderId="7" xfId="0" applyNumberFormat="1" applyFont="1" applyBorder="1" applyAlignment="1">
      <alignment horizontal="center"/>
    </xf>
    <xf numFmtId="167" fontId="20" fillId="0" borderId="6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0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center"/>
    </xf>
    <xf numFmtId="0" fontId="10" fillId="0" borderId="0" xfId="0" quotePrefix="1" applyFont="1" applyFill="1" applyBorder="1"/>
    <xf numFmtId="0" fontId="7" fillId="0" borderId="0" xfId="0" applyFont="1" applyFill="1" applyBorder="1"/>
    <xf numFmtId="0" fontId="15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0" fillId="0" borderId="0" xfId="0" applyFont="1"/>
    <xf numFmtId="0" fontId="30" fillId="0" borderId="0" xfId="0" applyFont="1" applyFill="1"/>
    <xf numFmtId="0" fontId="21" fillId="0" borderId="14" xfId="0" applyFont="1" applyBorder="1"/>
    <xf numFmtId="0" fontId="21" fillId="0" borderId="15" xfId="0" applyFont="1" applyBorder="1"/>
    <xf numFmtId="0" fontId="21" fillId="0" borderId="17" xfId="0" applyFont="1" applyBorder="1"/>
    <xf numFmtId="0" fontId="46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37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37" fillId="0" borderId="6" xfId="0" applyNumberFormat="1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quotePrefix="1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2" xfId="0" quotePrefix="1" applyFont="1" applyBorder="1" applyAlignment="1">
      <alignment horizontal="center"/>
    </xf>
    <xf numFmtId="0" fontId="2" fillId="0" borderId="0" xfId="0" applyFont="1" applyBorder="1"/>
    <xf numFmtId="0" fontId="4" fillId="0" borderId="3" xfId="0" applyFont="1" applyBorder="1"/>
    <xf numFmtId="0" fontId="37" fillId="0" borderId="7" xfId="0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6" fontId="18" fillId="0" borderId="32" xfId="0" applyNumberFormat="1" applyFont="1" applyBorder="1" applyAlignment="1">
      <alignment horizontal="center"/>
    </xf>
    <xf numFmtId="166" fontId="18" fillId="0" borderId="34" xfId="0" applyNumberFormat="1" applyFont="1" applyBorder="1" applyAlignment="1">
      <alignment horizontal="center"/>
    </xf>
    <xf numFmtId="166" fontId="18" fillId="0" borderId="6" xfId="0" applyNumberFormat="1" applyFont="1" applyBorder="1" applyAlignment="1">
      <alignment horizontal="center"/>
    </xf>
    <xf numFmtId="11" fontId="18" fillId="3" borderId="18" xfId="0" applyNumberFormat="1" applyFont="1" applyFill="1" applyBorder="1" applyAlignment="1">
      <alignment horizontal="center"/>
    </xf>
    <xf numFmtId="0" fontId="8" fillId="2" borderId="1" xfId="0" applyFont="1" applyFill="1" applyBorder="1" applyProtection="1"/>
    <xf numFmtId="0" fontId="11" fillId="2" borderId="4" xfId="2" applyFill="1" applyBorder="1" applyAlignment="1" applyProtection="1"/>
    <xf numFmtId="0" fontId="12" fillId="2" borderId="4" xfId="0" applyFont="1" applyFill="1" applyBorder="1" applyProtection="1"/>
    <xf numFmtId="0" fontId="12" fillId="2" borderId="8" xfId="0" applyFont="1" applyFill="1" applyBorder="1" applyProtection="1"/>
    <xf numFmtId="0" fontId="30" fillId="0" borderId="11" xfId="0" applyFont="1" applyBorder="1" applyAlignment="1">
      <alignment horizontal="center"/>
    </xf>
    <xf numFmtId="49" fontId="36" fillId="0" borderId="40" xfId="0" applyNumberFormat="1" applyFont="1" applyBorder="1" applyAlignment="1">
      <alignment horizontal="right"/>
    </xf>
    <xf numFmtId="0" fontId="5" fillId="0" borderId="0" xfId="0" applyFont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9" fontId="18" fillId="0" borderId="43" xfId="1" applyFont="1" applyBorder="1" applyAlignment="1">
      <alignment horizontal="center"/>
    </xf>
    <xf numFmtId="0" fontId="7" fillId="0" borderId="44" xfId="0" applyFont="1" applyBorder="1"/>
    <xf numFmtId="49" fontId="36" fillId="0" borderId="46" xfId="0" applyNumberFormat="1" applyFont="1" applyBorder="1" applyAlignment="1">
      <alignment horizontal="right"/>
    </xf>
    <xf numFmtId="171" fontId="18" fillId="0" borderId="37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55" fillId="0" borderId="0" xfId="0" applyFont="1" applyBorder="1"/>
    <xf numFmtId="0" fontId="19" fillId="0" borderId="0" xfId="0" applyFont="1" applyBorder="1"/>
    <xf numFmtId="0" fontId="0" fillId="0" borderId="0" xfId="0" applyFont="1" applyBorder="1"/>
    <xf numFmtId="0" fontId="23" fillId="0" borderId="48" xfId="0" applyFont="1" applyBorder="1" applyAlignment="1">
      <alignment horizontal="center"/>
    </xf>
    <xf numFmtId="0" fontId="18" fillId="0" borderId="51" xfId="0" applyFont="1" applyBorder="1"/>
    <xf numFmtId="166" fontId="18" fillId="0" borderId="52" xfId="0" applyNumberFormat="1" applyFont="1" applyFill="1" applyBorder="1" applyAlignment="1">
      <alignment horizontal="center"/>
    </xf>
    <xf numFmtId="172" fontId="30" fillId="3" borderId="52" xfId="0" applyNumberFormat="1" applyFont="1" applyFill="1" applyBorder="1" applyAlignment="1">
      <alignment horizontal="center"/>
    </xf>
    <xf numFmtId="0" fontId="2" fillId="0" borderId="41" xfId="0" applyFont="1" applyBorder="1"/>
    <xf numFmtId="0" fontId="18" fillId="0" borderId="1" xfId="0" applyFont="1" applyBorder="1" applyAlignment="1">
      <alignment horizontal="center"/>
    </xf>
    <xf numFmtId="166" fontId="18" fillId="3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173" fontId="18" fillId="6" borderId="0" xfId="0" applyNumberFormat="1" applyFont="1" applyFill="1" applyBorder="1" applyAlignment="1">
      <alignment horizontal="center"/>
    </xf>
    <xf numFmtId="166" fontId="6" fillId="0" borderId="16" xfId="0" applyNumberFormat="1" applyFont="1" applyBorder="1"/>
    <xf numFmtId="166" fontId="6" fillId="0" borderId="47" xfId="0" applyNumberFormat="1" applyFont="1" applyBorder="1"/>
    <xf numFmtId="171" fontId="6" fillId="0" borderId="45" xfId="0" applyNumberFormat="1" applyFont="1" applyBorder="1"/>
    <xf numFmtId="171" fontId="6" fillId="0" borderId="26" xfId="0" applyNumberFormat="1" applyFont="1" applyBorder="1"/>
    <xf numFmtId="173" fontId="20" fillId="0" borderId="53" xfId="0" applyNumberFormat="1" applyFont="1" applyBorder="1" applyAlignment="1">
      <alignment horizontal="center"/>
    </xf>
    <xf numFmtId="173" fontId="20" fillId="0" borderId="42" xfId="0" applyNumberFormat="1" applyFont="1" applyBorder="1" applyAlignment="1">
      <alignment horizontal="center"/>
    </xf>
    <xf numFmtId="164" fontId="18" fillId="0" borderId="0" xfId="0" applyNumberFormat="1" applyFont="1" applyFill="1" applyBorder="1"/>
    <xf numFmtId="164" fontId="18" fillId="0" borderId="0" xfId="0" applyNumberFormat="1" applyFont="1"/>
    <xf numFmtId="9" fontId="18" fillId="0" borderId="34" xfId="1" applyNumberFormat="1" applyFont="1" applyBorder="1" applyAlignment="1">
      <alignment horizontal="center"/>
    </xf>
    <xf numFmtId="174" fontId="18" fillId="4" borderId="0" xfId="0" applyNumberFormat="1" applyFont="1" applyFill="1" applyBorder="1" applyAlignment="1">
      <alignment horizontal="center"/>
    </xf>
    <xf numFmtId="174" fontId="18" fillId="4" borderId="2" xfId="0" applyNumberFormat="1" applyFont="1" applyFill="1" applyBorder="1" applyAlignment="1">
      <alignment horizontal="center"/>
    </xf>
    <xf numFmtId="173" fontId="20" fillId="0" borderId="41" xfId="0" applyNumberFormat="1" applyFont="1" applyBorder="1" applyAlignment="1">
      <alignment horizontal="center"/>
    </xf>
    <xf numFmtId="174" fontId="18" fillId="4" borderId="6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166" fontId="23" fillId="0" borderId="23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166" fontId="23" fillId="0" borderId="26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2" borderId="51" xfId="0" applyFont="1" applyFill="1" applyBorder="1" applyAlignment="1">
      <alignment horizontal="center"/>
    </xf>
    <xf numFmtId="0" fontId="29" fillId="2" borderId="54" xfId="0" applyFont="1" applyFill="1" applyBorder="1" applyAlignment="1">
      <alignment horizontal="center"/>
    </xf>
    <xf numFmtId="0" fontId="29" fillId="2" borderId="52" xfId="0" applyFont="1" applyFill="1" applyBorder="1" applyAlignment="1">
      <alignment horizontal="center"/>
    </xf>
    <xf numFmtId="0" fontId="40" fillId="0" borderId="0" xfId="3" applyFont="1"/>
    <xf numFmtId="0" fontId="3" fillId="0" borderId="0" xfId="3" applyFont="1"/>
    <xf numFmtId="0" fontId="3" fillId="0" borderId="0" xfId="3" applyFont="1" applyFill="1" applyBorder="1"/>
    <xf numFmtId="0" fontId="4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8" fillId="0" borderId="0" xfId="3" applyFont="1"/>
    <xf numFmtId="0" fontId="6" fillId="0" borderId="0" xfId="3" applyFont="1"/>
    <xf numFmtId="0" fontId="7" fillId="0" borderId="0" xfId="3" applyFont="1"/>
    <xf numFmtId="0" fontId="7" fillId="0" borderId="0" xfId="3" applyFont="1" applyFill="1" applyBorder="1"/>
    <xf numFmtId="0" fontId="1" fillId="0" borderId="0" xfId="3" applyFill="1" applyBorder="1"/>
    <xf numFmtId="0" fontId="7" fillId="0" borderId="0" xfId="3" applyFont="1" applyFill="1" applyBorder="1" applyAlignment="1">
      <alignment horizontal="centerContinuous"/>
    </xf>
    <xf numFmtId="0" fontId="8" fillId="2" borderId="1" xfId="3" applyFont="1" applyFill="1" applyBorder="1" applyProtection="1"/>
    <xf numFmtId="0" fontId="9" fillId="2" borderId="2" xfId="3" applyFont="1" applyFill="1" applyBorder="1"/>
    <xf numFmtId="0" fontId="7" fillId="2" borderId="2" xfId="3" applyFont="1" applyFill="1" applyBorder="1"/>
    <xf numFmtId="0" fontId="7" fillId="2" borderId="3" xfId="3" applyFont="1" applyFill="1" applyBorder="1"/>
    <xf numFmtId="0" fontId="10" fillId="0" borderId="0" xfId="3" quotePrefix="1" applyFont="1" applyFill="1" applyBorder="1" applyAlignment="1">
      <alignment horizontal="left"/>
    </xf>
    <xf numFmtId="0" fontId="7" fillId="0" borderId="0" xfId="3" quotePrefix="1" applyFont="1" applyFill="1" applyBorder="1" applyAlignment="1">
      <alignment horizontal="center"/>
    </xf>
    <xf numFmtId="0" fontId="11" fillId="2" borderId="4" xfId="4" applyFill="1" applyBorder="1" applyAlignment="1" applyProtection="1"/>
    <xf numFmtId="0" fontId="9" fillId="2" borderId="0" xfId="3" applyFont="1" applyFill="1" applyBorder="1"/>
    <xf numFmtId="0" fontId="7" fillId="2" borderId="5" xfId="3" applyFont="1" applyFill="1" applyBorder="1"/>
    <xf numFmtId="0" fontId="7" fillId="0" borderId="0" xfId="3" applyFont="1" applyBorder="1"/>
    <xf numFmtId="0" fontId="39" fillId="0" borderId="0" xfId="3" applyFont="1"/>
    <xf numFmtId="0" fontId="10" fillId="0" borderId="0" xfId="3" applyFont="1" applyFill="1" applyBorder="1"/>
    <xf numFmtId="0" fontId="10" fillId="0" borderId="0" xfId="3" quotePrefix="1" applyFont="1" applyFill="1" applyBorder="1"/>
    <xf numFmtId="0" fontId="12" fillId="2" borderId="4" xfId="3" applyFont="1" applyFill="1" applyBorder="1" applyProtection="1"/>
    <xf numFmtId="164" fontId="7" fillId="0" borderId="0" xfId="3" applyNumberFormat="1" applyFont="1" applyBorder="1"/>
    <xf numFmtId="0" fontId="12" fillId="2" borderId="8" xfId="3" applyFont="1" applyFill="1" applyBorder="1" applyProtection="1"/>
    <xf numFmtId="0" fontId="9" fillId="2" borderId="6" xfId="3" applyFont="1" applyFill="1" applyBorder="1"/>
    <xf numFmtId="0" fontId="7" fillId="2" borderId="7" xfId="3" applyFont="1" applyFill="1" applyBorder="1"/>
    <xf numFmtId="0" fontId="15" fillId="0" borderId="0" xfId="3" applyFont="1" applyFill="1" applyBorder="1" applyAlignment="1">
      <alignment horizontal="centerContinuous"/>
    </xf>
    <xf numFmtId="0" fontId="2" fillId="0" borderId="0" xfId="3" applyFont="1"/>
    <xf numFmtId="0" fontId="2" fillId="0" borderId="0" xfId="3" applyFont="1" applyBorder="1"/>
    <xf numFmtId="0" fontId="2" fillId="0" borderId="0" xfId="3" applyFont="1" applyFill="1" applyBorder="1"/>
    <xf numFmtId="0" fontId="30" fillId="0" borderId="0" xfId="3" applyFont="1" applyFill="1"/>
    <xf numFmtId="0" fontId="30" fillId="0" borderId="0" xfId="3" applyFont="1"/>
    <xf numFmtId="0" fontId="4" fillId="0" borderId="1" xfId="3" applyFont="1" applyBorder="1"/>
    <xf numFmtId="0" fontId="4" fillId="0" borderId="2" xfId="3" applyFont="1" applyBorder="1"/>
    <xf numFmtId="0" fontId="4" fillId="0" borderId="3" xfId="3" applyFont="1" applyBorder="1"/>
    <xf numFmtId="0" fontId="37" fillId="0" borderId="41" xfId="3" applyFont="1" applyBorder="1" applyAlignment="1">
      <alignment horizontal="center"/>
    </xf>
    <xf numFmtId="0" fontId="37" fillId="0" borderId="3" xfId="3" applyFont="1" applyBorder="1" applyAlignment="1">
      <alignment horizontal="center"/>
    </xf>
    <xf numFmtId="0" fontId="2" fillId="0" borderId="41" xfId="3" applyFont="1" applyBorder="1"/>
    <xf numFmtId="0" fontId="9" fillId="0" borderId="0" xfId="3" applyFont="1"/>
    <xf numFmtId="0" fontId="4" fillId="0" borderId="0" xfId="3" applyFont="1"/>
    <xf numFmtId="0" fontId="19" fillId="0" borderId="8" xfId="3" applyFont="1" applyBorder="1" applyAlignment="1">
      <alignment horizontal="center"/>
    </xf>
    <xf numFmtId="2" fontId="37" fillId="0" borderId="6" xfId="3" applyNumberFormat="1" applyFont="1" applyBorder="1" applyAlignment="1">
      <alignment horizontal="center"/>
    </xf>
    <xf numFmtId="0" fontId="37" fillId="0" borderId="6" xfId="3" applyFont="1" applyBorder="1" applyAlignment="1">
      <alignment horizontal="center"/>
    </xf>
    <xf numFmtId="0" fontId="37" fillId="0" borderId="7" xfId="3" applyFont="1" applyBorder="1" applyAlignment="1">
      <alignment horizontal="center"/>
    </xf>
    <xf numFmtId="0" fontId="37" fillId="0" borderId="42" xfId="3" applyFont="1" applyBorder="1" applyAlignment="1">
      <alignment horizontal="center"/>
    </xf>
    <xf numFmtId="0" fontId="37" fillId="0" borderId="42" xfId="3" quotePrefix="1" applyFont="1" applyBorder="1" applyAlignment="1">
      <alignment horizontal="center"/>
    </xf>
    <xf numFmtId="0" fontId="37" fillId="0" borderId="7" xfId="3" quotePrefix="1" applyFont="1" applyBorder="1" applyAlignment="1">
      <alignment horizontal="center"/>
    </xf>
    <xf numFmtId="0" fontId="19" fillId="0" borderId="42" xfId="3" applyFont="1" applyBorder="1" applyAlignment="1">
      <alignment horizontal="center"/>
    </xf>
    <xf numFmtId="165" fontId="18" fillId="0" borderId="1" xfId="3" applyNumberFormat="1" applyFont="1" applyFill="1" applyBorder="1"/>
    <xf numFmtId="0" fontId="18" fillId="3" borderId="2" xfId="3" applyFont="1" applyFill="1" applyBorder="1" applyAlignment="1">
      <alignment horizontal="center"/>
    </xf>
    <xf numFmtId="0" fontId="18" fillId="0" borderId="1" xfId="3" applyFont="1" applyBorder="1" applyAlignment="1">
      <alignment horizontal="center"/>
    </xf>
    <xf numFmtId="166" fontId="18" fillId="3" borderId="2" xfId="3" applyNumberFormat="1" applyFont="1" applyFill="1" applyBorder="1" applyAlignment="1">
      <alignment horizontal="center"/>
    </xf>
    <xf numFmtId="0" fontId="7" fillId="0" borderId="2" xfId="3" applyFont="1" applyBorder="1" applyAlignment="1">
      <alignment horizontal="center"/>
    </xf>
    <xf numFmtId="166" fontId="18" fillId="4" borderId="2" xfId="3" applyNumberFormat="1" applyFont="1" applyFill="1" applyBorder="1" applyAlignment="1">
      <alignment horizontal="center"/>
    </xf>
    <xf numFmtId="0" fontId="7" fillId="0" borderId="3" xfId="3" applyFont="1" applyBorder="1" applyAlignment="1">
      <alignment horizontal="center"/>
    </xf>
    <xf numFmtId="166" fontId="20" fillId="0" borderId="53" xfId="3" applyNumberFormat="1" applyFont="1" applyBorder="1" applyAlignment="1">
      <alignment horizontal="center"/>
    </xf>
    <xf numFmtId="165" fontId="18" fillId="0" borderId="4" xfId="3" applyNumberFormat="1" applyFont="1" applyFill="1" applyBorder="1"/>
    <xf numFmtId="165" fontId="18" fillId="3" borderId="0" xfId="3" applyNumberFormat="1" applyFont="1" applyFill="1" applyBorder="1" applyAlignment="1">
      <alignment horizontal="center"/>
    </xf>
    <xf numFmtId="0" fontId="18" fillId="0" borderId="4" xfId="3" applyFont="1" applyBorder="1" applyAlignment="1">
      <alignment horizontal="center"/>
    </xf>
    <xf numFmtId="166" fontId="18" fillId="0" borderId="0" xfId="3" applyNumberFormat="1" applyFont="1" applyFill="1" applyBorder="1" applyAlignment="1">
      <alignment horizontal="center"/>
    </xf>
    <xf numFmtId="166" fontId="18" fillId="3" borderId="0" xfId="3" applyNumberFormat="1" applyFont="1" applyFill="1" applyBorder="1" applyAlignment="1">
      <alignment horizontal="center"/>
    </xf>
    <xf numFmtId="166" fontId="18" fillId="4" borderId="0" xfId="3" applyNumberFormat="1" applyFont="1" applyFill="1" applyBorder="1" applyAlignment="1">
      <alignment horizontal="center"/>
    </xf>
    <xf numFmtId="166" fontId="20" fillId="0" borderId="0" xfId="3" applyNumberFormat="1" applyFont="1" applyBorder="1" applyAlignment="1">
      <alignment horizontal="center"/>
    </xf>
    <xf numFmtId="166" fontId="20" fillId="0" borderId="0" xfId="3" applyNumberFormat="1" applyFont="1" applyFill="1" applyBorder="1" applyAlignment="1">
      <alignment horizontal="center"/>
    </xf>
    <xf numFmtId="166" fontId="20" fillId="0" borderId="5" xfId="3" applyNumberFormat="1" applyFont="1" applyBorder="1" applyAlignment="1">
      <alignment horizontal="center"/>
    </xf>
    <xf numFmtId="0" fontId="7" fillId="0" borderId="0" xfId="3" applyFont="1" applyBorder="1" applyAlignment="1"/>
    <xf numFmtId="1" fontId="18" fillId="3" borderId="0" xfId="3" applyNumberFormat="1" applyFont="1" applyFill="1" applyBorder="1" applyAlignment="1">
      <alignment horizontal="center"/>
    </xf>
    <xf numFmtId="0" fontId="18" fillId="0" borderId="51" xfId="3" applyFont="1" applyBorder="1"/>
    <xf numFmtId="172" fontId="30" fillId="3" borderId="54" xfId="3" applyNumberFormat="1" applyFont="1" applyFill="1" applyBorder="1" applyAlignment="1">
      <alignment horizontal="center"/>
    </xf>
    <xf numFmtId="0" fontId="18" fillId="0" borderId="4" xfId="3" applyFont="1" applyBorder="1"/>
    <xf numFmtId="0" fontId="18" fillId="0" borderId="8" xfId="3" applyFont="1" applyBorder="1"/>
    <xf numFmtId="0" fontId="18" fillId="3" borderId="6" xfId="3" applyFont="1" applyFill="1" applyBorder="1" applyAlignment="1">
      <alignment horizontal="center"/>
    </xf>
    <xf numFmtId="166" fontId="18" fillId="5" borderId="0" xfId="3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7" fillId="0" borderId="50" xfId="3" applyFont="1" applyBorder="1"/>
    <xf numFmtId="166" fontId="18" fillId="0" borderId="54" xfId="3" applyNumberFormat="1" applyFont="1" applyFill="1" applyBorder="1" applyAlignment="1">
      <alignment horizontal="center"/>
    </xf>
    <xf numFmtId="0" fontId="18" fillId="0" borderId="8" xfId="3" applyFont="1" applyBorder="1" applyAlignment="1">
      <alignment horizontal="center"/>
    </xf>
    <xf numFmtId="166" fontId="18" fillId="0" borderId="6" xfId="3" applyNumberFormat="1" applyFont="1" applyFill="1" applyBorder="1" applyAlignment="1">
      <alignment horizontal="center"/>
    </xf>
    <xf numFmtId="166" fontId="18" fillId="3" borderId="6" xfId="3" applyNumberFormat="1" applyFont="1" applyFill="1" applyBorder="1" applyAlignment="1">
      <alignment horizontal="center"/>
    </xf>
    <xf numFmtId="166" fontId="18" fillId="5" borderId="6" xfId="3" applyNumberFormat="1" applyFont="1" applyFill="1" applyBorder="1" applyAlignment="1">
      <alignment horizontal="center"/>
    </xf>
    <xf numFmtId="166" fontId="20" fillId="0" borderId="6" xfId="3" applyNumberFormat="1" applyFont="1" applyBorder="1" applyAlignment="1">
      <alignment horizontal="center"/>
    </xf>
    <xf numFmtId="166" fontId="20" fillId="0" borderId="7" xfId="3" applyNumberFormat="1" applyFont="1" applyBorder="1" applyAlignment="1">
      <alignment horizontal="center"/>
    </xf>
    <xf numFmtId="166" fontId="20" fillId="0" borderId="42" xfId="3" applyNumberFormat="1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11" fontId="18" fillId="0" borderId="0" xfId="3" applyNumberFormat="1" applyFont="1" applyFill="1" applyBorder="1"/>
    <xf numFmtId="167" fontId="18" fillId="0" borderId="0" xfId="3" applyNumberFormat="1" applyFont="1" applyFill="1" applyBorder="1"/>
    <xf numFmtId="168" fontId="18" fillId="0" borderId="0" xfId="3" applyNumberFormat="1" applyFont="1"/>
    <xf numFmtId="0" fontId="18" fillId="0" borderId="0" xfId="3" applyFont="1"/>
    <xf numFmtId="11" fontId="7" fillId="0" borderId="0" xfId="3" applyNumberFormat="1" applyFont="1"/>
    <xf numFmtId="0" fontId="30" fillId="0" borderId="9" xfId="3" applyFont="1" applyBorder="1" applyAlignment="1">
      <alignment horizontal="center"/>
    </xf>
    <xf numFmtId="0" fontId="30" fillId="0" borderId="10" xfId="3" applyFont="1" applyBorder="1" applyAlignment="1">
      <alignment horizontal="center"/>
    </xf>
    <xf numFmtId="0" fontId="30" fillId="0" borderId="11" xfId="3" applyFont="1" applyBorder="1" applyAlignment="1">
      <alignment horizontal="center"/>
    </xf>
    <xf numFmtId="0" fontId="30" fillId="0" borderId="9" xfId="3" applyFont="1" applyBorder="1" applyAlignment="1">
      <alignment horizontal="center"/>
    </xf>
    <xf numFmtId="0" fontId="30" fillId="0" borderId="10" xfId="3" applyFont="1" applyBorder="1" applyAlignment="1">
      <alignment horizontal="center"/>
    </xf>
    <xf numFmtId="166" fontId="18" fillId="0" borderId="4" xfId="3" applyNumberFormat="1" applyFont="1" applyBorder="1" applyAlignment="1">
      <alignment horizontal="center"/>
    </xf>
    <xf numFmtId="166" fontId="22" fillId="0" borderId="0" xfId="3" applyNumberFormat="1" applyFont="1" applyBorder="1" applyAlignment="1">
      <alignment horizontal="center"/>
    </xf>
    <xf numFmtId="166" fontId="22" fillId="0" borderId="5" xfId="3" applyNumberFormat="1" applyFont="1" applyBorder="1" applyAlignment="1">
      <alignment horizontal="center"/>
    </xf>
    <xf numFmtId="167" fontId="20" fillId="0" borderId="4" xfId="3" applyNumberFormat="1" applyFont="1" applyBorder="1" applyAlignment="1">
      <alignment horizontal="center"/>
    </xf>
    <xf numFmtId="167" fontId="20" fillId="0" borderId="5" xfId="3" applyNumberFormat="1" applyFont="1" applyBorder="1" applyAlignment="1">
      <alignment horizontal="center"/>
    </xf>
    <xf numFmtId="167" fontId="20" fillId="0" borderId="0" xfId="3" applyNumberFormat="1" applyFont="1" applyBorder="1" applyAlignment="1">
      <alignment horizontal="center"/>
    </xf>
    <xf numFmtId="0" fontId="1" fillId="0" borderId="0" xfId="3"/>
    <xf numFmtId="166" fontId="18" fillId="0" borderId="8" xfId="3" applyNumberFormat="1" applyFont="1" applyBorder="1" applyAlignment="1">
      <alignment horizontal="center"/>
    </xf>
    <xf numFmtId="166" fontId="22" fillId="0" borderId="6" xfId="3" applyNumberFormat="1" applyFont="1" applyBorder="1" applyAlignment="1">
      <alignment horizontal="center"/>
    </xf>
    <xf numFmtId="166" fontId="22" fillId="0" borderId="7" xfId="3" applyNumberFormat="1" applyFont="1" applyBorder="1" applyAlignment="1">
      <alignment horizontal="center"/>
    </xf>
    <xf numFmtId="0" fontId="18" fillId="0" borderId="6" xfId="3" applyFont="1" applyBorder="1" applyAlignment="1">
      <alignment horizontal="center"/>
    </xf>
    <xf numFmtId="167" fontId="20" fillId="0" borderId="8" xfId="3" applyNumberFormat="1" applyFont="1" applyBorder="1" applyAlignment="1">
      <alignment horizontal="center"/>
    </xf>
    <xf numFmtId="167" fontId="20" fillId="0" borderId="7" xfId="3" applyNumberFormat="1" applyFont="1" applyBorder="1" applyAlignment="1">
      <alignment horizontal="center"/>
    </xf>
    <xf numFmtId="167" fontId="20" fillId="0" borderId="6" xfId="3" applyNumberFormat="1" applyFont="1" applyBorder="1" applyAlignment="1">
      <alignment horizontal="center"/>
    </xf>
    <xf numFmtId="11" fontId="23" fillId="0" borderId="12" xfId="3" applyNumberFormat="1" applyFont="1" applyBorder="1" applyAlignment="1">
      <alignment horizontal="center"/>
    </xf>
    <xf numFmtId="11" fontId="24" fillId="0" borderId="13" xfId="3" applyNumberFormat="1" applyFont="1" applyBorder="1"/>
    <xf numFmtId="0" fontId="25" fillId="0" borderId="0" xfId="3" applyFont="1" applyAlignment="1">
      <alignment horizontal="center"/>
    </xf>
    <xf numFmtId="166" fontId="1" fillId="0" borderId="0" xfId="3" applyNumberFormat="1"/>
    <xf numFmtId="0" fontId="26" fillId="0" borderId="0" xfId="3" applyFont="1"/>
    <xf numFmtId="0" fontId="29" fillId="2" borderId="51" xfId="3" applyFont="1" applyFill="1" applyBorder="1" applyAlignment="1">
      <alignment horizontal="center"/>
    </xf>
    <xf numFmtId="0" fontId="29" fillId="2" borderId="54" xfId="3" applyFont="1" applyFill="1" applyBorder="1" applyAlignment="1">
      <alignment horizontal="center"/>
    </xf>
    <xf numFmtId="0" fontId="29" fillId="2" borderId="52" xfId="3" applyFont="1" applyFill="1" applyBorder="1" applyAlignment="1">
      <alignment horizontal="center"/>
    </xf>
    <xf numFmtId="0" fontId="29" fillId="0" borderId="0" xfId="3" applyFont="1"/>
    <xf numFmtId="0" fontId="46" fillId="0" borderId="27" xfId="3" applyFont="1" applyBorder="1" applyAlignment="1">
      <alignment horizontal="center"/>
    </xf>
    <xf numFmtId="0" fontId="47" fillId="0" borderId="28" xfId="3" applyFont="1" applyBorder="1" applyAlignment="1">
      <alignment horizontal="center"/>
    </xf>
    <xf numFmtId="0" fontId="48" fillId="0" borderId="29" xfId="3" applyFont="1" applyBorder="1" applyAlignment="1">
      <alignment horizontal="center"/>
    </xf>
    <xf numFmtId="0" fontId="49" fillId="0" borderId="11" xfId="3" applyFont="1" applyBorder="1" applyAlignment="1">
      <alignment horizontal="center"/>
    </xf>
    <xf numFmtId="0" fontId="31" fillId="0" borderId="10" xfId="3" applyFont="1" applyBorder="1" applyAlignment="1"/>
    <xf numFmtId="0" fontId="32" fillId="2" borderId="10" xfId="3" applyFont="1" applyFill="1" applyBorder="1" applyAlignment="1">
      <alignment horizontal="center"/>
    </xf>
    <xf numFmtId="0" fontId="31" fillId="0" borderId="10" xfId="3" applyFont="1" applyFill="1" applyBorder="1" applyAlignment="1">
      <alignment horizontal="center"/>
    </xf>
    <xf numFmtId="0" fontId="32" fillId="2" borderId="11" xfId="3" applyFont="1" applyFill="1" applyBorder="1" applyAlignment="1">
      <alignment horizontal="center"/>
    </xf>
    <xf numFmtId="11" fontId="33" fillId="0" borderId="4" xfId="3" applyNumberFormat="1" applyFont="1" applyBorder="1" applyAlignment="1">
      <alignment horizontal="center"/>
    </xf>
    <xf numFmtId="11" fontId="34" fillId="0" borderId="0" xfId="3" applyNumberFormat="1" applyFont="1" applyBorder="1" applyAlignment="1">
      <alignment horizontal="center"/>
    </xf>
    <xf numFmtId="11" fontId="33" fillId="0" borderId="0" xfId="3" applyNumberFormat="1" applyFont="1" applyBorder="1" applyAlignment="1">
      <alignment horizontal="center"/>
    </xf>
    <xf numFmtId="11" fontId="34" fillId="0" borderId="5" xfId="3" applyNumberFormat="1" applyFont="1" applyBorder="1" applyAlignment="1">
      <alignment horizontal="center"/>
    </xf>
    <xf numFmtId="11" fontId="18" fillId="5" borderId="0" xfId="3" applyNumberFormat="1" applyFont="1" applyFill="1" applyBorder="1" applyAlignment="1">
      <alignment horizontal="center"/>
    </xf>
    <xf numFmtId="11" fontId="18" fillId="5" borderId="5" xfId="3" applyNumberFormat="1" applyFont="1" applyFill="1" applyBorder="1" applyAlignment="1">
      <alignment horizontal="center"/>
    </xf>
    <xf numFmtId="11" fontId="33" fillId="0" borderId="8" xfId="3" applyNumberFormat="1" applyFont="1" applyBorder="1" applyAlignment="1">
      <alignment horizontal="center"/>
    </xf>
    <xf numFmtId="11" fontId="34" fillId="0" borderId="6" xfId="3" applyNumberFormat="1" applyFont="1" applyBorder="1" applyAlignment="1">
      <alignment horizontal="center"/>
    </xf>
    <xf numFmtId="11" fontId="33" fillId="0" borderId="6" xfId="3" applyNumberFormat="1" applyFont="1" applyBorder="1" applyAlignment="1">
      <alignment horizontal="center"/>
    </xf>
    <xf numFmtId="11" fontId="34" fillId="0" borderId="7" xfId="3" applyNumberFormat="1" applyFont="1" applyBorder="1" applyAlignment="1">
      <alignment horizontal="center"/>
    </xf>
    <xf numFmtId="0" fontId="1" fillId="0" borderId="9" xfId="3" applyBorder="1"/>
    <xf numFmtId="0" fontId="18" fillId="0" borderId="10" xfId="3" applyFont="1" applyBorder="1" applyAlignment="1">
      <alignment horizontal="right"/>
    </xf>
    <xf numFmtId="166" fontId="18" fillId="0" borderId="10" xfId="3" applyNumberFormat="1" applyFont="1" applyBorder="1" applyAlignment="1">
      <alignment horizontal="center"/>
    </xf>
    <xf numFmtId="1" fontId="18" fillId="0" borderId="10" xfId="3" applyNumberFormat="1" applyFont="1" applyBorder="1" applyAlignment="1">
      <alignment horizontal="center"/>
    </xf>
    <xf numFmtId="0" fontId="1" fillId="0" borderId="30" xfId="3" applyBorder="1"/>
    <xf numFmtId="0" fontId="18" fillId="0" borderId="31" xfId="3" applyFont="1" applyBorder="1" applyAlignment="1">
      <alignment horizontal="right"/>
    </xf>
    <xf numFmtId="166" fontId="18" fillId="0" borderId="32" xfId="3" applyNumberFormat="1" applyFont="1" applyBorder="1" applyAlignment="1">
      <alignment horizontal="center"/>
    </xf>
    <xf numFmtId="1" fontId="18" fillId="0" borderId="32" xfId="3" applyNumberFormat="1" applyFont="1" applyBorder="1" applyAlignment="1">
      <alignment horizontal="center"/>
    </xf>
    <xf numFmtId="0" fontId="1" fillId="0" borderId="33" xfId="3" applyBorder="1"/>
    <xf numFmtId="0" fontId="18" fillId="0" borderId="34" xfId="3" applyFont="1" applyBorder="1" applyAlignment="1">
      <alignment horizontal="right"/>
    </xf>
    <xf numFmtId="0" fontId="18" fillId="3" borderId="34" xfId="3" applyFont="1" applyFill="1" applyBorder="1" applyAlignment="1">
      <alignment horizontal="center"/>
    </xf>
    <xf numFmtId="0" fontId="18" fillId="0" borderId="34" xfId="3" applyFont="1" applyFill="1" applyBorder="1" applyAlignment="1">
      <alignment horizontal="center"/>
    </xf>
    <xf numFmtId="1" fontId="18" fillId="0" borderId="34" xfId="3" applyNumberFormat="1" applyFont="1" applyBorder="1" applyAlignment="1">
      <alignment horizontal="center"/>
    </xf>
    <xf numFmtId="169" fontId="18" fillId="0" borderId="34" xfId="3" applyNumberFormat="1" applyFont="1" applyBorder="1" applyAlignment="1">
      <alignment horizontal="center"/>
    </xf>
    <xf numFmtId="9" fontId="18" fillId="0" borderId="34" xfId="5" applyFont="1" applyBorder="1" applyAlignment="1">
      <alignment horizontal="center"/>
    </xf>
    <xf numFmtId="9" fontId="18" fillId="0" borderId="43" xfId="5" applyFont="1" applyBorder="1" applyAlignment="1">
      <alignment horizontal="center"/>
    </xf>
    <xf numFmtId="0" fontId="5" fillId="0" borderId="0" xfId="3" applyFont="1"/>
    <xf numFmtId="166" fontId="18" fillId="0" borderId="34" xfId="3" applyNumberFormat="1" applyFont="1" applyBorder="1" applyAlignment="1">
      <alignment horizontal="center"/>
    </xf>
    <xf numFmtId="170" fontId="18" fillId="0" borderId="35" xfId="3" applyNumberFormat="1" applyFont="1" applyBorder="1" applyAlignment="1">
      <alignment horizontal="center"/>
    </xf>
    <xf numFmtId="170" fontId="18" fillId="0" borderId="36" xfId="3" applyNumberFormat="1" applyFont="1" applyBorder="1" applyAlignment="1">
      <alignment horizontal="center"/>
    </xf>
    <xf numFmtId="171" fontId="18" fillId="0" borderId="37" xfId="3" applyNumberFormat="1" applyFont="1" applyBorder="1" applyAlignment="1">
      <alignment horizontal="center"/>
    </xf>
    <xf numFmtId="171" fontId="18" fillId="0" borderId="38" xfId="3" applyNumberFormat="1" applyFont="1" applyBorder="1" applyAlignment="1">
      <alignment horizontal="center"/>
    </xf>
    <xf numFmtId="1" fontId="18" fillId="0" borderId="39" xfId="3" applyNumberFormat="1" applyFont="1" applyBorder="1" applyAlignment="1">
      <alignment horizontal="center"/>
    </xf>
    <xf numFmtId="0" fontId="1" fillId="0" borderId="8" xfId="3" applyBorder="1"/>
    <xf numFmtId="0" fontId="18" fillId="0" borderId="6" xfId="3" applyFont="1" applyBorder="1" applyAlignment="1">
      <alignment horizontal="right"/>
    </xf>
    <xf numFmtId="166" fontId="18" fillId="0" borderId="6" xfId="3" applyNumberFormat="1" applyFont="1" applyBorder="1" applyAlignment="1">
      <alignment horizontal="center"/>
    </xf>
    <xf numFmtId="1" fontId="18" fillId="0" borderId="6" xfId="3" applyNumberFormat="1" applyFont="1" applyBorder="1" applyAlignment="1">
      <alignment horizontal="center"/>
    </xf>
    <xf numFmtId="1" fontId="18" fillId="0" borderId="7" xfId="3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right"/>
    </xf>
    <xf numFmtId="49" fontId="36" fillId="0" borderId="40" xfId="3" applyNumberFormat="1" applyFont="1" applyBorder="1" applyAlignment="1">
      <alignment horizontal="right"/>
    </xf>
    <xf numFmtId="166" fontId="7" fillId="0" borderId="16" xfId="3" applyNumberFormat="1" applyFont="1" applyBorder="1"/>
    <xf numFmtId="49" fontId="36" fillId="0" borderId="46" xfId="3" applyNumberFormat="1" applyFont="1" applyBorder="1" applyAlignment="1">
      <alignment horizontal="right"/>
    </xf>
    <xf numFmtId="166" fontId="7" fillId="0" borderId="47" xfId="3" applyNumberFormat="1" applyFont="1" applyBorder="1"/>
    <xf numFmtId="0" fontId="7" fillId="0" borderId="24" xfId="3" applyFont="1" applyBorder="1"/>
    <xf numFmtId="11" fontId="7" fillId="0" borderId="26" xfId="3" applyNumberFormat="1" applyFont="1" applyBorder="1"/>
    <xf numFmtId="166" fontId="7" fillId="0" borderId="0" xfId="3" applyNumberFormat="1" applyFont="1"/>
    <xf numFmtId="0" fontId="7" fillId="0" borderId="44" xfId="3" applyFont="1" applyBorder="1"/>
    <xf numFmtId="171" fontId="7" fillId="0" borderId="45" xfId="3" applyNumberFormat="1" applyFont="1" applyBorder="1"/>
    <xf numFmtId="0" fontId="21" fillId="0" borderId="14" xfId="3" applyFont="1" applyBorder="1"/>
    <xf numFmtId="0" fontId="21" fillId="0" borderId="15" xfId="3" applyFont="1" applyBorder="1"/>
    <xf numFmtId="0" fontId="7" fillId="0" borderId="15" xfId="3" applyFont="1" applyBorder="1"/>
    <xf numFmtId="0" fontId="7" fillId="0" borderId="16" xfId="3" applyFont="1" applyBorder="1"/>
    <xf numFmtId="0" fontId="21" fillId="0" borderId="17" xfId="3" applyFont="1" applyBorder="1"/>
    <xf numFmtId="11" fontId="18" fillId="3" borderId="18" xfId="3" applyNumberFormat="1" applyFont="1" applyFill="1" applyBorder="1" applyAlignment="1">
      <alignment horizontal="center"/>
    </xf>
    <xf numFmtId="164" fontId="18" fillId="0" borderId="19" xfId="3" applyNumberFormat="1" applyFont="1" applyBorder="1" applyAlignment="1">
      <alignment horizontal="center"/>
    </xf>
    <xf numFmtId="164" fontId="18" fillId="0" borderId="20" xfId="3" applyNumberFormat="1" applyFont="1" applyBorder="1" applyAlignment="1">
      <alignment horizontal="center"/>
    </xf>
    <xf numFmtId="164" fontId="18" fillId="3" borderId="21" xfId="3" applyNumberFormat="1" applyFont="1" applyFill="1" applyBorder="1" applyAlignment="1">
      <alignment horizontal="center"/>
    </xf>
    <xf numFmtId="0" fontId="18" fillId="0" borderId="22" xfId="3" applyFont="1" applyBorder="1" applyAlignment="1">
      <alignment horizontal="center"/>
    </xf>
    <xf numFmtId="164" fontId="18" fillId="0" borderId="0" xfId="3" applyNumberFormat="1" applyFont="1" applyBorder="1" applyAlignment="1">
      <alignment horizontal="center"/>
    </xf>
    <xf numFmtId="164" fontId="18" fillId="0" borderId="23" xfId="3" applyNumberFormat="1" applyFont="1" applyBorder="1" applyAlignment="1">
      <alignment horizontal="center"/>
    </xf>
    <xf numFmtId="0" fontId="18" fillId="0" borderId="24" xfId="3" applyFont="1" applyBorder="1" applyAlignment="1">
      <alignment horizontal="center"/>
    </xf>
    <xf numFmtId="164" fontId="18" fillId="0" borderId="25" xfId="3" applyNumberFormat="1" applyFont="1" applyBorder="1" applyAlignment="1">
      <alignment horizontal="center"/>
    </xf>
    <xf numFmtId="164" fontId="18" fillId="0" borderId="26" xfId="3" applyNumberFormat="1" applyFont="1" applyBorder="1" applyAlignment="1">
      <alignment horizontal="center"/>
    </xf>
    <xf numFmtId="0" fontId="1" fillId="0" borderId="0" xfId="3" applyFont="1"/>
    <xf numFmtId="0" fontId="19" fillId="0" borderId="0" xfId="3" applyFont="1" applyFill="1" applyBorder="1"/>
    <xf numFmtId="0" fontId="1" fillId="0" borderId="0" xfId="3" applyFont="1" applyFill="1" applyBorder="1"/>
    <xf numFmtId="0" fontId="18" fillId="0" borderId="0" xfId="3" applyFont="1" applyFill="1" applyBorder="1"/>
    <xf numFmtId="0" fontId="18" fillId="0" borderId="48" xfId="3" applyFont="1" applyFill="1" applyBorder="1" applyAlignment="1">
      <alignment horizontal="center"/>
    </xf>
    <xf numFmtId="0" fontId="31" fillId="0" borderId="49" xfId="3" applyFont="1" applyFill="1" applyBorder="1" applyAlignment="1">
      <alignment horizontal="center"/>
    </xf>
    <xf numFmtId="0" fontId="56" fillId="0" borderId="0" xfId="3" applyFont="1" applyFill="1" applyBorder="1" applyAlignment="1">
      <alignment horizontal="center"/>
    </xf>
    <xf numFmtId="0" fontId="30" fillId="0" borderId="0" xfId="3" applyFont="1" applyAlignment="1">
      <alignment horizontal="center"/>
    </xf>
    <xf numFmtId="164" fontId="18" fillId="0" borderId="0" xfId="3" applyNumberFormat="1" applyFont="1" applyFill="1" applyBorder="1" applyAlignment="1">
      <alignment horizontal="center"/>
    </xf>
    <xf numFmtId="0" fontId="30" fillId="0" borderId="22" xfId="3" applyFont="1" applyFill="1" applyBorder="1" applyAlignment="1">
      <alignment horizontal="center"/>
    </xf>
    <xf numFmtId="0" fontId="23" fillId="0" borderId="23" xfId="3" applyFont="1" applyFill="1" applyBorder="1" applyAlignment="1">
      <alignment horizontal="center"/>
    </xf>
    <xf numFmtId="0" fontId="57" fillId="0" borderId="0" xfId="3" applyFont="1" applyFill="1" applyBorder="1" applyAlignment="1">
      <alignment horizontal="center"/>
    </xf>
    <xf numFmtId="1" fontId="18" fillId="0" borderId="0" xfId="3" applyNumberFormat="1" applyFont="1" applyAlignment="1">
      <alignment horizontal="center"/>
    </xf>
    <xf numFmtId="0" fontId="18" fillId="0" borderId="0" xfId="3" applyFont="1" applyAlignment="1">
      <alignment horizontal="center"/>
    </xf>
    <xf numFmtId="0" fontId="58" fillId="0" borderId="0" xfId="3" applyFont="1" applyFill="1" applyBorder="1" applyAlignment="1">
      <alignment horizontal="center"/>
    </xf>
    <xf numFmtId="0" fontId="31" fillId="0" borderId="23" xfId="3" applyFont="1" applyFill="1" applyBorder="1" applyAlignment="1">
      <alignment horizontal="center"/>
    </xf>
    <xf numFmtId="166" fontId="23" fillId="0" borderId="23" xfId="3" applyNumberFormat="1" applyFont="1" applyFill="1" applyBorder="1" applyAlignment="1">
      <alignment horizontal="center"/>
    </xf>
    <xf numFmtId="1" fontId="58" fillId="0" borderId="0" xfId="3" applyNumberFormat="1" applyFont="1" applyFill="1" applyBorder="1" applyAlignment="1">
      <alignment horizontal="center"/>
    </xf>
    <xf numFmtId="0" fontId="30" fillId="0" borderId="24" xfId="3" applyFont="1" applyFill="1" applyBorder="1" applyAlignment="1">
      <alignment horizontal="center"/>
    </xf>
    <xf numFmtId="166" fontId="23" fillId="0" borderId="26" xfId="3" applyNumberFormat="1" applyFont="1" applyFill="1" applyBorder="1" applyAlignment="1">
      <alignment horizontal="center"/>
    </xf>
    <xf numFmtId="0" fontId="1" fillId="0" borderId="0" xfId="3" applyBorder="1"/>
  </cellXfs>
  <cellStyles count="6">
    <cellStyle name="Hipervínculo" xfId="2" builtinId="8"/>
    <cellStyle name="Hipervínculo 2" xfId="4"/>
    <cellStyle name="Normal" xfId="0" builtinId="0"/>
    <cellStyle name="Normal 2" xfId="3"/>
    <cellStyle name="Porcentaje" xfId="1" builtinId="5"/>
    <cellStyle name="Porcentaje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6469451568205"/>
          <c:y val="3.4799377352909319E-2"/>
          <c:w val="0.60761071793678856"/>
          <c:h val="0.80051941117023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'Rose-Drago-FLUORESCENCE'!$B$153</c:f>
              <c:strCache>
                <c:ptCount val="1"/>
                <c:pt idx="0">
                  <c:v>n=1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"/>
            </a:ln>
          </c:spPr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'Rose-Drago-FLUORESCENCE'!$C$153:$L$153</c:f>
              <c:numCache>
                <c:formatCode>0.0E+00</c:formatCode>
                <c:ptCount val="10"/>
                <c:pt idx="0">
                  <c:v>-1.9955650636837065E-5</c:v>
                </c:pt>
                <c:pt idx="1">
                  <c:v>-1.7544093461344204E-5</c:v>
                </c:pt>
                <c:pt idx="2">
                  <c:v>-1.4425060384251254E-5</c:v>
                </c:pt>
                <c:pt idx="3">
                  <c:v>-1.053963838109144E-5</c:v>
                </c:pt>
                <c:pt idx="4">
                  <c:v>-5.8144386945550096E-6</c:v>
                </c:pt>
                <c:pt idx="5">
                  <c:v>-1.6021065051870101E-7</c:v>
                </c:pt>
                <c:pt idx="6">
                  <c:v>6.5298441295103077E-6</c:v>
                </c:pt>
                <c:pt idx="7">
                  <c:v>1.4382088961084673E-5</c:v>
                </c:pt>
                <c:pt idx="8">
                  <c:v>1.8946694131416731E-5</c:v>
                </c:pt>
                <c:pt idx="9">
                  <c:v>2.3544838876603087E-5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4-498B-AEDB-F504E40DA2D0}"/>
            </c:ext>
          </c:extLst>
        </c:ser>
        <c:ser>
          <c:idx val="1"/>
          <c:order val="1"/>
          <c:tx>
            <c:strRef>
              <c:f>'Rose-Drago-FLUORESCENCE'!$B$154</c:f>
              <c:strCache>
                <c:ptCount val="1"/>
                <c:pt idx="0">
                  <c:v>n=2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'Rose-Drago-FLUORESCENCE'!$C$154:$L$154</c:f>
              <c:numCache>
                <c:formatCode>0.0E+00</c:formatCode>
                <c:ptCount val="10"/>
                <c:pt idx="0">
                  <c:v>-1.1010328317172299E-5</c:v>
                </c:pt>
                <c:pt idx="1">
                  <c:v>-1.0897214838995824E-5</c:v>
                </c:pt>
                <c:pt idx="2">
                  <c:v>-9.7810835652018435E-6</c:v>
                </c:pt>
                <c:pt idx="3">
                  <c:v>-7.6408527478845681E-6</c:v>
                </c:pt>
                <c:pt idx="4">
                  <c:v>-4.4360972080258047E-6</c:v>
                </c:pt>
                <c:pt idx="5">
                  <c:v>-1.0628477528199811E-7</c:v>
                </c:pt>
                <c:pt idx="6">
                  <c:v>5.4303670577720222E-6</c:v>
                </c:pt>
                <c:pt idx="7">
                  <c:v>1.2278435862724161E-5</c:v>
                </c:pt>
                <c:pt idx="8">
                  <c:v>1.6375925841104281E-5</c:v>
                </c:pt>
                <c:pt idx="9">
                  <c:v>2.0567269560896318E-5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4-498B-AEDB-F504E40DA2D0}"/>
            </c:ext>
          </c:extLst>
        </c:ser>
        <c:ser>
          <c:idx val="2"/>
          <c:order val="2"/>
          <c:tx>
            <c:strRef>
              <c:f>'Rose-Drago-FLUORESCENCE'!$B$155</c:f>
              <c:strCache>
                <c:ptCount val="1"/>
                <c:pt idx="0">
                  <c:v>n=3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'Rose-Drago-FLUORESCENCE'!$C$155:$L$155</c:f>
              <c:numCache>
                <c:formatCode>0.0E+00</c:formatCode>
                <c:ptCount val="10"/>
                <c:pt idx="0">
                  <c:v>-2.095046869948582E-6</c:v>
                </c:pt>
                <c:pt idx="1">
                  <c:v>-4.2737598031316573E-6</c:v>
                </c:pt>
                <c:pt idx="2">
                  <c:v>-5.1543554768463418E-6</c:v>
                </c:pt>
                <c:pt idx="3">
                  <c:v>-4.7534667876309618E-6</c:v>
                </c:pt>
                <c:pt idx="4">
                  <c:v>-3.0635216563916208E-6</c:v>
                </c:pt>
                <c:pt idx="5">
                  <c:v>-5.260000520565457E-8</c:v>
                </c:pt>
                <c:pt idx="6">
                  <c:v>4.3361691565575294E-6</c:v>
                </c:pt>
                <c:pt idx="7">
                  <c:v>1.0185681924776126E-5</c:v>
                </c:pt>
                <c:pt idx="8">
                  <c:v>1.3819037030320261E-5</c:v>
                </c:pt>
                <c:pt idx="9">
                  <c:v>1.7606425261375512E-5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84-498B-AEDB-F504E40DA2D0}"/>
            </c:ext>
          </c:extLst>
        </c:ser>
        <c:ser>
          <c:idx val="3"/>
          <c:order val="3"/>
          <c:tx>
            <c:strRef>
              <c:f>'Rose-Drago-FLUORESCENCE'!$B$156</c:f>
              <c:strCache>
                <c:ptCount val="1"/>
                <c:pt idx="0">
                  <c:v>n=4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'Rose-Drago-FLUORESCENCE'!$C$156:$L$156</c:f>
              <c:numCache>
                <c:formatCode>0.0E+00</c:formatCode>
                <c:ptCount val="10"/>
                <c:pt idx="0">
                  <c:v>6.7467645318408806E-6</c:v>
                </c:pt>
                <c:pt idx="1">
                  <c:v>2.2924088817250151E-6</c:v>
                </c:pt>
                <c:pt idx="2">
                  <c:v>-5.6981208303496036E-7</c:v>
                </c:pt>
                <c:pt idx="3">
                  <c:v>-1.8939606598108321E-6</c:v>
                </c:pt>
                <c:pt idx="4">
                  <c:v>-1.7050476758599824E-6</c:v>
                </c:pt>
                <c:pt idx="5">
                  <c:v>4.9510133405555488E-10</c:v>
                </c:pt>
                <c:pt idx="6">
                  <c:v>3.2548823616698402E-6</c:v>
                </c:pt>
                <c:pt idx="7">
                  <c:v>8.119583731006953E-6</c:v>
                </c:pt>
                <c:pt idx="8">
                  <c:v>1.1296092839272397E-5</c:v>
                </c:pt>
                <c:pt idx="9">
                  <c:v>1.468648482380075E-5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84-498B-AEDB-F504E40DA2D0}"/>
            </c:ext>
          </c:extLst>
        </c:ser>
        <c:ser>
          <c:idx val="4"/>
          <c:order val="4"/>
          <c:tx>
            <c:strRef>
              <c:f>'Rose-Drago-FLUORESCENCE'!$B$157</c:f>
              <c:strCache>
                <c:ptCount val="1"/>
                <c:pt idx="0">
                  <c:v>n=5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ysDash"/>
            </a:ln>
          </c:spPr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'Rose-Drago-FLUORESCENCE'!$C$157:$L$157</c:f>
              <c:numCache>
                <c:formatCode>0.0E+00</c:formatCode>
                <c:ptCount val="10"/>
                <c:pt idx="0">
                  <c:v>1.5319625842442757E-5</c:v>
                </c:pt>
                <c:pt idx="1">
                  <c:v>8.6488707502022946E-6</c:v>
                </c:pt>
                <c:pt idx="2">
                  <c:v>3.8603067779303975E-6</c:v>
                </c:pt>
                <c:pt idx="3">
                  <c:v>8.6348641209121668E-7</c:v>
                </c:pt>
                <c:pt idx="4">
                  <c:v>-3.9819498957821369E-7</c:v>
                </c:pt>
                <c:pt idx="5">
                  <c:v>5.1431640242452644E-8</c:v>
                </c:pt>
                <c:pt idx="6">
                  <c:v>2.220858954240372E-6</c:v>
                </c:pt>
                <c:pt idx="7">
                  <c:v>6.1510636016749411E-6</c:v>
                </c:pt>
                <c:pt idx="8">
                  <c:v>8.8974089303492924E-6</c:v>
                </c:pt>
                <c:pt idx="9">
                  <c:v>1.1916280204889252E-5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84-498B-AEDB-F504E40DA2D0}"/>
            </c:ext>
          </c:extLst>
        </c:ser>
        <c:ser>
          <c:idx val="5"/>
          <c:order val="5"/>
          <c:tx>
            <c:strRef>
              <c:f>'Rose-Drago-FLUORESCENCE'!$B$158</c:f>
              <c:strCache>
                <c:ptCount val="1"/>
                <c:pt idx="0">
                  <c:v>n=6</c:v>
                </c:pt>
              </c:strCache>
            </c:strRef>
          </c:tx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'Rose-Drago-FLUORESCENCE'!$C$158:$L$158</c:f>
              <c:numCache>
                <c:formatCode>0.0E+00</c:formatCode>
                <c:ptCount val="10"/>
                <c:pt idx="0">
                  <c:v>2.1580418581822483E-5</c:v>
                </c:pt>
                <c:pt idx="1">
                  <c:v>1.3202557474856727E-5</c:v>
                </c:pt>
                <c:pt idx="2">
                  <c:v>6.9628926849473166E-6</c:v>
                </c:pt>
                <c:pt idx="3">
                  <c:v>2.7435679677561842E-6</c:v>
                </c:pt>
                <c:pt idx="4">
                  <c:v>4.648877336075859E-7</c:v>
                </c:pt>
                <c:pt idx="5">
                  <c:v>8.3811738596342494E-8</c:v>
                </c:pt>
                <c:pt idx="6">
                  <c:v>1.59314213041924E-6</c:v>
                </c:pt>
                <c:pt idx="7">
                  <c:v>5.021387493661322E-6</c:v>
                </c:pt>
                <c:pt idx="8">
                  <c:v>7.5669466073833956E-6</c:v>
                </c:pt>
                <c:pt idx="9">
                  <c:v>1.043330132659299E-5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84-498B-AEDB-F504E40DA2D0}"/>
            </c:ext>
          </c:extLst>
        </c:ser>
        <c:ser>
          <c:idx val="6"/>
          <c:order val="6"/>
          <c:tx>
            <c:strRef>
              <c:f>'Rose-Drago-FLUORESCENCE'!$B$159</c:f>
              <c:strCache>
                <c:ptCount val="1"/>
                <c:pt idx="0">
                  <c:v>n=7</c:v>
                </c:pt>
              </c:strCache>
            </c:strRef>
          </c:tx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'Rose-Drago-FLUORESCENCE'!$C$159:$L$159</c:f>
              <c:numCache>
                <c:formatCode>0.0E+00</c:formatCode>
                <c:ptCount val="10"/>
                <c:pt idx="0">
                  <c:v>1.9242850355520865E-5</c:v>
                </c:pt>
                <c:pt idx="1">
                  <c:v>1.101545179315418E-5</c:v>
                </c:pt>
                <c:pt idx="2">
                  <c:v>5.0738213185668311E-6</c:v>
                </c:pt>
                <c:pt idx="3">
                  <c:v>1.3057320291034059E-6</c:v>
                </c:pt>
                <c:pt idx="4">
                  <c:v>-3.5998862487445751E-7</c:v>
                </c:pt>
                <c:pt idx="5">
                  <c:v>4.5196836288930527E-8</c:v>
                </c:pt>
                <c:pt idx="6">
                  <c:v>2.5289416501184895E-6</c:v>
                </c:pt>
                <c:pt idx="7">
                  <c:v>7.1381593681443443E-6</c:v>
                </c:pt>
                <c:pt idx="8">
                  <c:v>1.038266979637213E-5</c:v>
                </c:pt>
                <c:pt idx="9">
                  <c:v>1.3959909970008585E-5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84-498B-AEDB-F504E40DA2D0}"/>
            </c:ext>
          </c:extLst>
        </c:ser>
        <c:ser>
          <c:idx val="7"/>
          <c:order val="7"/>
          <c:tx>
            <c:strRef>
              <c:f>'Rose-Drago-FLUORESCENCE'!$B$160</c:f>
              <c:strCache>
                <c:ptCount val="1"/>
                <c:pt idx="0">
                  <c:v>n=8</c:v>
                </c:pt>
              </c:strCache>
            </c:strRef>
          </c:tx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'Rose-Drago-FLUORESCENCE'!$C$160:$L$160</c:f>
              <c:numCache>
                <c:formatCode>0.0E+00</c:formatCode>
                <c:ptCount val="10"/>
                <c:pt idx="0">
                  <c:v>1.4617281638632472E-5</c:v>
                </c:pt>
                <c:pt idx="1">
                  <c:v>7.0443374255397143E-6</c:v>
                </c:pt>
                <c:pt idx="2">
                  <c:v>1.8710362986598003E-6</c:v>
                </c:pt>
                <c:pt idx="3">
                  <c:v>-1.0003362606830052E-6</c:v>
                </c:pt>
                <c:pt idx="4">
                  <c:v>-1.6240154073141202E-6</c:v>
                </c:pt>
                <c:pt idx="5">
                  <c:v>-1.1781338466701919E-8</c:v>
                </c:pt>
                <c:pt idx="6">
                  <c:v>3.8668181991045718E-6</c:v>
                </c:pt>
                <c:pt idx="7">
                  <c:v>1.0085043098387647E-5</c:v>
                </c:pt>
                <c:pt idx="8">
                  <c:v>1.4255494640193461E-5</c:v>
                </c:pt>
                <c:pt idx="9">
                  <c:v>1.876034464206428E-5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84-498B-AEDB-F504E40DA2D0}"/>
            </c:ext>
          </c:extLst>
        </c:ser>
        <c:ser>
          <c:idx val="8"/>
          <c:order val="8"/>
          <c:tx>
            <c:strRef>
              <c:f>'Rose-Drago-FLUORESCENCE'!$B$161</c:f>
              <c:strCache>
                <c:ptCount val="1"/>
                <c:pt idx="0">
                  <c:v>n=9</c:v>
                </c:pt>
              </c:strCache>
            </c:strRef>
          </c:tx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'Rose-Drago-FLUORESCENCE'!$C$161:$L$161</c:f>
              <c:numCache>
                <c:formatCode>0.0E+00</c:formatCode>
                <c:ptCount val="10"/>
                <c:pt idx="0">
                  <c:v>9.7524217432389554E-6</c:v>
                </c:pt>
                <c:pt idx="1">
                  <c:v>2.8866420048740668E-6</c:v>
                </c:pt>
                <c:pt idx="2">
                  <c:v>-1.4691438353059863E-6</c:v>
                </c:pt>
                <c:pt idx="3">
                  <c:v>-3.397208876505964E-6</c:v>
                </c:pt>
                <c:pt idx="4">
                  <c:v>-2.933970861064008E-6</c:v>
                </c:pt>
                <c:pt idx="5">
                  <c:v>-7.0680041265640476E-8</c:v>
                </c:pt>
                <c:pt idx="6">
                  <c:v>5.2467460879324936E-6</c:v>
                </c:pt>
                <c:pt idx="7">
                  <c:v>1.3118744311875946E-5</c:v>
                </c:pt>
                <c:pt idx="8">
                  <c:v>1.8238876759603447E-5</c:v>
                </c:pt>
                <c:pt idx="9">
                  <c:v>2.3694002769647163E-5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84-498B-AEDB-F504E40DA2D0}"/>
            </c:ext>
          </c:extLst>
        </c:ser>
        <c:ser>
          <c:idx val="9"/>
          <c:order val="9"/>
          <c:tx>
            <c:strRef>
              <c:f>'Rose-Drago-FLUORESCENCE'!$B$162</c:f>
              <c:strCache>
                <c:ptCount val="1"/>
                <c:pt idx="0">
                  <c:v>n=10</c:v>
                </c:pt>
              </c:strCache>
            </c:strRef>
          </c:tx>
          <c:marker>
            <c:symbol val="none"/>
          </c:marker>
          <c:xVal>
            <c:numRef>
              <c:f>'Rose-Drago-FLUORESCENCE'!$C$152:$L$152</c:f>
              <c:numCache>
                <c:formatCode>0.0E+00</c:formatCode>
                <c:ptCount val="10"/>
                <c:pt idx="0" formatCode="0.00E+00">
                  <c:v>20000000000</c:v>
                </c:pt>
                <c:pt idx="1">
                  <c:v>22944053808.797543</c:v>
                </c:pt>
                <c:pt idx="2">
                  <c:v>26321480259.04985</c:v>
                </c:pt>
                <c:pt idx="3">
                  <c:v>30196072969.542103</c:v>
                </c:pt>
                <c:pt idx="4">
                  <c:v>34641016151.377548</c:v>
                </c:pt>
                <c:pt idx="5">
                  <c:v>39740266928.431557</c:v>
                </c:pt>
                <c:pt idx="6">
                  <c:v>45590141139.095551</c:v>
                </c:pt>
                <c:pt idx="7">
                  <c:v>52301132572.304138</c:v>
                </c:pt>
                <c:pt idx="8">
                  <c:v>56150566286.152069</c:v>
                </c:pt>
                <c:pt idx="9">
                  <c:v>60000000000</c:v>
                </c:pt>
              </c:numCache>
            </c:numRef>
          </c:xVal>
          <c:yVal>
            <c:numRef>
              <c:f>'Rose-Drago-FLUORESCENCE'!$C$162:$L$162</c:f>
              <c:numCache>
                <c:formatCode>0.0E+00</c:formatCode>
                <c:ptCount val="10"/>
                <c:pt idx="0">
                  <c:v>4.82238449076065E-6</c:v>
                </c:pt>
                <c:pt idx="1">
                  <c:v>-1.3218737594245441E-6</c:v>
                </c:pt>
                <c:pt idx="2">
                  <c:v>-4.8467472059604631E-6</c:v>
                </c:pt>
                <c:pt idx="3">
                  <c:v>-5.8188144808991789E-6</c:v>
                </c:pt>
                <c:pt idx="4">
                  <c:v>-4.2564362177243174E-6</c:v>
                </c:pt>
                <c:pt idx="5">
                  <c:v>-1.3010185128005522E-7</c:v>
                </c:pt>
                <c:pt idx="6">
                  <c:v>6.6381277846687376E-6</c:v>
                </c:pt>
                <c:pt idx="7">
                  <c:v>1.6176092590592449E-5</c:v>
                </c:pt>
                <c:pt idx="8">
                  <c:v>2.2252372112081033E-5</c:v>
                </c:pt>
                <c:pt idx="9">
                  <c:v>2.866394787106333E-5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84-498B-AEDB-F504E40D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451864"/>
        <c:axId val="1"/>
      </c:scatterChart>
      <c:valAx>
        <c:axId val="1122451864"/>
        <c:scaling>
          <c:orientation val="minMax"/>
          <c:max val="60000000000"/>
          <c:min val="2000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E+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s-E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4.0000000000000017E-5"/>
          <c:min val="-4.0000000000000017E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200" b="0" i="0" u="none" strike="noStrike" baseline="0">
                    <a:solidFill>
                      <a:srgbClr val="000000"/>
                    </a:solidFill>
                    <a:latin typeface="Times"/>
                    <a:cs typeface="Times"/>
                  </a:rPr>
                  <a:t>1/</a:t>
                </a:r>
                <a:r>
                  <a:rPr lang="es-ES" sz="1200" b="0" i="1" u="none" strike="noStrike" baseline="0">
                    <a:solidFill>
                      <a:srgbClr val="000000"/>
                    </a:solidFill>
                    <a:latin typeface="Times"/>
                    <a:cs typeface="Times"/>
                  </a:rPr>
                  <a:t>K</a:t>
                </a:r>
              </a:p>
            </c:rich>
          </c:tx>
          <c:layout>
            <c:manualLayout>
              <c:xMode val="edge"/>
              <c:yMode val="edge"/>
              <c:x val="4.1892688384731425E-2"/>
              <c:y val="0.410635847787317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s-ES"/>
          </a:p>
        </c:txPr>
        <c:crossAx val="11224518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60588096233911"/>
          <c:y val="4.4445815407094726E-2"/>
          <c:w val="0.1440116517227254"/>
          <c:h val="0.7458866012876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1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es-ES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Fobs vs [G]</a:t>
            </a:r>
            <a:r>
              <a:rPr lang="es-ES" baseline="-25000"/>
              <a:t>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Fobs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'Rose-Drago-FLUORESCENCE'!$F$13:$F$23</c:f>
              <c:numCache>
                <c:formatCode>0.000E+00</c:formatCode>
                <c:ptCount val="11"/>
                <c:pt idx="0" formatCode="General">
                  <c:v>0</c:v>
                </c:pt>
                <c:pt idx="1">
                  <c:v>5.0000000000000004E-6</c:v>
                </c:pt>
                <c:pt idx="2">
                  <c:v>1.4000000000000001E-5</c:v>
                </c:pt>
                <c:pt idx="3">
                  <c:v>2.3000000000000003E-5</c:v>
                </c:pt>
                <c:pt idx="4">
                  <c:v>3.2000000000000005E-5</c:v>
                </c:pt>
                <c:pt idx="5">
                  <c:v>4.1000000000000007E-5</c:v>
                </c:pt>
                <c:pt idx="6">
                  <c:v>5.0000000000000002E-5</c:v>
                </c:pt>
                <c:pt idx="7">
                  <c:v>6.0000000000000002E-5</c:v>
                </c:pt>
                <c:pt idx="8">
                  <c:v>6.9999999999999994E-5</c:v>
                </c:pt>
                <c:pt idx="9">
                  <c:v>7.9999999999999993E-5</c:v>
                </c:pt>
                <c:pt idx="10">
                  <c:v>8.9999999999999992E-5</c:v>
                </c:pt>
              </c:numCache>
            </c:numRef>
          </c:xVal>
          <c:yVal>
            <c:numRef>
              <c:f>'Rose-Drago-FLUORESCENCE'!$G$13:$G$23</c:f>
              <c:numCache>
                <c:formatCode>0.000E+00</c:formatCode>
                <c:ptCount val="11"/>
                <c:pt idx="0">
                  <c:v>1000</c:v>
                </c:pt>
                <c:pt idx="1">
                  <c:v>200411.5690966429</c:v>
                </c:pt>
                <c:pt idx="2">
                  <c:v>559013.09115690109</c:v>
                </c:pt>
                <c:pt idx="3">
                  <c:v>916813.25596584077</c:v>
                </c:pt>
                <c:pt idx="4">
                  <c:v>1272653.5657879144</c:v>
                </c:pt>
                <c:pt idx="5">
                  <c:v>1621319.4799182927</c:v>
                </c:pt>
                <c:pt idx="6">
                  <c:v>1908309.6581415585</c:v>
                </c:pt>
                <c:pt idx="7">
                  <c:v>1979264.8082241551</c:v>
                </c:pt>
                <c:pt idx="8">
                  <c:v>1989186.2520537486</c:v>
                </c:pt>
                <c:pt idx="9">
                  <c:v>1992724.4684505225</c:v>
                </c:pt>
                <c:pt idx="10">
                  <c:v>1994524.0420091394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51-491B-B3DF-4D0C7BCDF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[G]</a:t>
                </a:r>
                <a:r>
                  <a:rPr lang="es-ES" baseline="-2500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</a:t>
                </a:r>
                <a:r>
                  <a:rPr lang="en-US" baseline="-25000"/>
                  <a:t>obs</a:t>
                </a:r>
                <a:r>
                  <a:rPr lang="en-US"/>
                  <a:t> (a.u.)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Fobs vs [G]</a:t>
            </a:r>
            <a:r>
              <a:rPr lang="es-ES" baseline="-25000"/>
              <a:t>0</a:t>
            </a:r>
            <a:r>
              <a:rPr lang="es-ES" baseline="0"/>
              <a:t>/[H]</a:t>
            </a:r>
            <a:r>
              <a:rPr lang="es-ES" baseline="-25000"/>
              <a:t>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'Rose-Drago-FLUORESCENCE'!$M$13:$M$23</c:f>
              <c:numCache>
                <c:formatCode>0.000E+00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0.28000000000000003</c:v>
                </c:pt>
                <c:pt idx="3">
                  <c:v>0.46</c:v>
                </c:pt>
                <c:pt idx="4">
                  <c:v>0.64000000000000012</c:v>
                </c:pt>
                <c:pt idx="5">
                  <c:v>0.82000000000000006</c:v>
                </c:pt>
                <c:pt idx="6">
                  <c:v>1</c:v>
                </c:pt>
                <c:pt idx="7">
                  <c:v>1.2</c:v>
                </c:pt>
                <c:pt idx="8">
                  <c:v>1.4</c:v>
                </c:pt>
                <c:pt idx="9">
                  <c:v>1.5999999999999999</c:v>
                </c:pt>
                <c:pt idx="10">
                  <c:v>1.7999999999999998</c:v>
                </c:pt>
              </c:numCache>
            </c:numRef>
          </c:xVal>
          <c:yVal>
            <c:numRef>
              <c:f>'Rose-Drago-FLUORESCENCE'!$G$13:$G$23</c:f>
              <c:numCache>
                <c:formatCode>0.000E+00</c:formatCode>
                <c:ptCount val="11"/>
                <c:pt idx="0">
                  <c:v>1000</c:v>
                </c:pt>
                <c:pt idx="1">
                  <c:v>200411.5690966429</c:v>
                </c:pt>
                <c:pt idx="2">
                  <c:v>559013.09115690109</c:v>
                </c:pt>
                <c:pt idx="3">
                  <c:v>916813.25596584077</c:v>
                </c:pt>
                <c:pt idx="4">
                  <c:v>1272653.5657879144</c:v>
                </c:pt>
                <c:pt idx="5">
                  <c:v>1621319.4799182927</c:v>
                </c:pt>
                <c:pt idx="6">
                  <c:v>1908309.6581415585</c:v>
                </c:pt>
                <c:pt idx="7">
                  <c:v>1979264.8082241551</c:v>
                </c:pt>
                <c:pt idx="8">
                  <c:v>1989186.2520537486</c:v>
                </c:pt>
                <c:pt idx="9">
                  <c:v>1992724.4684505225</c:v>
                </c:pt>
                <c:pt idx="10">
                  <c:v>1994524.0420091394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9B-4C07-8ADF-8987505A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[G]</a:t>
                </a:r>
                <a:r>
                  <a:rPr lang="es-ES" baseline="-25000"/>
                  <a:t>0</a:t>
                </a:r>
                <a:r>
                  <a:rPr lang="es-ES" baseline="0"/>
                  <a:t>/[H]</a:t>
                </a:r>
                <a:r>
                  <a:rPr lang="es-ES" baseline="-2500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</a:t>
                </a:r>
                <a:r>
                  <a:rPr lang="en-US" baseline="-25000"/>
                  <a:t>obs</a:t>
                </a:r>
                <a:r>
                  <a:rPr lang="en-US"/>
                  <a:t> (a.u.)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7677392927039"/>
          <c:y val="3.4799377352909319E-2"/>
          <c:w val="0.63669855718902191"/>
          <c:h val="0.74681846524620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'Rose-Drago-ABSORBANCE'!$B$153</c:f>
              <c:strCache>
                <c:ptCount val="1"/>
                <c:pt idx="0">
                  <c:v>n=1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"/>
            </a:ln>
          </c:spPr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'Rose-Drago-ABSORBANCE'!$C$153:$L$153</c:f>
              <c:numCache>
                <c:formatCode>0.0E+00</c:formatCode>
                <c:ptCount val="10"/>
                <c:pt idx="0">
                  <c:v>-1.0390623705333203E-5</c:v>
                </c:pt>
                <c:pt idx="1">
                  <c:v>-6.801510750367494E-6</c:v>
                </c:pt>
                <c:pt idx="2">
                  <c:v>-2.6712304230492819E-6</c:v>
                </c:pt>
                <c:pt idx="3">
                  <c:v>2.0465916129670987E-6</c:v>
                </c:pt>
                <c:pt idx="4">
                  <c:v>7.4049265481526609E-6</c:v>
                </c:pt>
                <c:pt idx="5">
                  <c:v>1.3463937181844136E-5</c:v>
                </c:pt>
                <c:pt idx="6">
                  <c:v>2.0291653423583036E-5</c:v>
                </c:pt>
                <c:pt idx="7">
                  <c:v>2.7964736125508828E-5</c:v>
                </c:pt>
                <c:pt idx="8">
                  <c:v>3.2258711913279292E-5</c:v>
                </c:pt>
                <c:pt idx="9">
                  <c:v>3.6569337822032631E-5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DB-421F-8B9F-230EF92D6F3D}"/>
            </c:ext>
          </c:extLst>
        </c:ser>
        <c:ser>
          <c:idx val="1"/>
          <c:order val="1"/>
          <c:tx>
            <c:strRef>
              <c:f>'Rose-Drago-ABSORBANCE'!$B$154</c:f>
              <c:strCache>
                <c:ptCount val="1"/>
                <c:pt idx="0">
                  <c:v>n=2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'Rose-Drago-ABSORBANCE'!$C$154:$L$154</c:f>
              <c:numCache>
                <c:formatCode>0.0E+00</c:formatCode>
                <c:ptCount val="10"/>
                <c:pt idx="0">
                  <c:v>-5.591791424048002E-6</c:v>
                </c:pt>
                <c:pt idx="1">
                  <c:v>-3.9375003437767793E-6</c:v>
                </c:pt>
                <c:pt idx="2">
                  <c:v>-1.5414667336757467E-6</c:v>
                </c:pt>
                <c:pt idx="3">
                  <c:v>1.6232118098995633E-6</c:v>
                </c:pt>
                <c:pt idx="4">
                  <c:v>5.5920679519440425E-6</c:v>
                </c:pt>
                <c:pt idx="5">
                  <c:v>1.0409663575684176E-5</c:v>
                </c:pt>
                <c:pt idx="6">
                  <c:v>1.613009011853523E-5</c:v>
                </c:pt>
                <c:pt idx="7">
                  <c:v>2.2817575904851851E-5</c:v>
                </c:pt>
                <c:pt idx="8">
                  <c:v>2.6649316264806033E-5</c:v>
                </c:pt>
                <c:pt idx="9">
                  <c:v>3.0547207294538025E-5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DB-421F-8B9F-230EF92D6F3D}"/>
            </c:ext>
          </c:extLst>
        </c:ser>
        <c:ser>
          <c:idx val="2"/>
          <c:order val="2"/>
          <c:tx>
            <c:strRef>
              <c:f>'Rose-Drago-ABSORBANCE'!$B$155</c:f>
              <c:strCache>
                <c:ptCount val="1"/>
                <c:pt idx="0">
                  <c:v>n=3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'Rose-Drago-ABSORBANCE'!$C$155:$L$155</c:f>
              <c:numCache>
                <c:formatCode>0.0E+00</c:formatCode>
                <c:ptCount val="10"/>
                <c:pt idx="0">
                  <c:v>-1.1254129893104002E-6</c:v>
                </c:pt>
                <c:pt idx="1">
                  <c:v>-1.2818216070994089E-6</c:v>
                </c:pt>
                <c:pt idx="2">
                  <c:v>-4.9825166281404964E-7</c:v>
                </c:pt>
                <c:pt idx="3">
                  <c:v>1.2340946812871385E-6</c:v>
                </c:pt>
                <c:pt idx="4">
                  <c:v>3.93466802072359E-6</c:v>
                </c:pt>
                <c:pt idx="5">
                  <c:v>7.6337900979544618E-6</c:v>
                </c:pt>
                <c:pt idx="6">
                  <c:v>1.237299425159083E-5</c:v>
                </c:pt>
                <c:pt idx="7">
                  <c:v>1.8205491748184659E-5</c:v>
                </c:pt>
                <c:pt idx="8">
                  <c:v>2.1644267389586856E-5</c:v>
                </c:pt>
                <c:pt idx="9">
                  <c:v>2.5196769232517223E-5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DB-421F-8B9F-230EF92D6F3D}"/>
            </c:ext>
          </c:extLst>
        </c:ser>
        <c:ser>
          <c:idx val="3"/>
          <c:order val="3"/>
          <c:tx>
            <c:strRef>
              <c:f>'Rose-Drago-ABSORBANCE'!$B$156</c:f>
              <c:strCache>
                <c:ptCount val="1"/>
                <c:pt idx="0">
                  <c:v>n=4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'Rose-Drago-ABSORBANCE'!$C$156:$L$156</c:f>
              <c:numCache>
                <c:formatCode>0.0E+00</c:formatCode>
                <c:ptCount val="10"/>
                <c:pt idx="0">
                  <c:v>1.520259553230131E-6</c:v>
                </c:pt>
                <c:pt idx="1">
                  <c:v>2.3291470138384377E-7</c:v>
                </c:pt>
                <c:pt idx="2">
                  <c:v>7.0974066903062045E-8</c:v>
                </c:pt>
                <c:pt idx="3">
                  <c:v>1.0326193980333446E-6</c:v>
                </c:pt>
                <c:pt idx="4">
                  <c:v>3.1286479435076869E-6</c:v>
                </c:pt>
                <c:pt idx="5">
                  <c:v>6.3825936828758848E-6</c:v>
                </c:pt>
                <c:pt idx="6">
                  <c:v>1.0830991563456075E-5</c:v>
                </c:pt>
                <c:pt idx="7">
                  <c:v>1.6523787710732502E-5</c:v>
                </c:pt>
                <c:pt idx="8">
                  <c:v>1.9948964340503955E-5</c:v>
                </c:pt>
                <c:pt idx="9">
                  <c:v>2.3524900217996501E-5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DB-421F-8B9F-230EF92D6F3D}"/>
            </c:ext>
          </c:extLst>
        </c:ser>
        <c:ser>
          <c:idx val="4"/>
          <c:order val="4"/>
          <c:tx>
            <c:strRef>
              <c:f>'Rose-Drago-ABSORBANCE'!$B$157</c:f>
              <c:strCache>
                <c:ptCount val="1"/>
                <c:pt idx="0">
                  <c:v>n=5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ysDash"/>
            </a:ln>
          </c:spPr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'Rose-Drago-ABSORBANCE'!$C$157:$L$157</c:f>
              <c:numCache>
                <c:formatCode>0.0E+00</c:formatCode>
                <c:ptCount val="10"/>
                <c:pt idx="0">
                  <c:v>-1.7537195021074788E-7</c:v>
                </c:pt>
                <c:pt idx="1">
                  <c:v>-9.7282021010238899E-7</c:v>
                </c:pt>
                <c:pt idx="2">
                  <c:v>-4.8998375102561555E-7</c:v>
                </c:pt>
                <c:pt idx="3">
                  <c:v>1.2785586620396133E-6</c:v>
                </c:pt>
                <c:pt idx="4">
                  <c:v>4.3526640301212147E-6</c:v>
                </c:pt>
                <c:pt idx="5">
                  <c:v>8.7668480724933386E-6</c:v>
                </c:pt>
                <c:pt idx="6">
                  <c:v>1.4570672765402162E-5</c:v>
                </c:pt>
                <c:pt idx="7">
                  <c:v>2.1829302818521205E-5</c:v>
                </c:pt>
                <c:pt idx="8">
                  <c:v>2.6145442719577566E-5</c:v>
                </c:pt>
                <c:pt idx="9">
                  <c:v>3.0624237337193406E-5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DB-421F-8B9F-230EF92D6F3D}"/>
            </c:ext>
          </c:extLst>
        </c:ser>
        <c:ser>
          <c:idx val="5"/>
          <c:order val="5"/>
          <c:tx>
            <c:strRef>
              <c:f>'Rose-Drago-ABSORBANCE'!$B$158</c:f>
              <c:strCache>
                <c:ptCount val="1"/>
                <c:pt idx="0">
                  <c:v>n=6</c:v>
                </c:pt>
              </c:strCache>
            </c:strRef>
          </c:tx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'Rose-Drago-ABSORBANCE'!$C$158:$L$158</c:f>
              <c:numCache>
                <c:formatCode>0.0E+00</c:formatCode>
                <c:ptCount val="10"/>
                <c:pt idx="0">
                  <c:v>-3.4437413179658221E-6</c:v>
                </c:pt>
                <c:pt idx="1">
                  <c:v>-3.1641087826789086E-6</c:v>
                </c:pt>
                <c:pt idx="2">
                  <c:v>-1.4603767156708678E-6</c:v>
                </c:pt>
                <c:pt idx="3">
                  <c:v>1.6865842006001918E-6</c:v>
                </c:pt>
                <c:pt idx="4">
                  <c:v>6.3121076995451811E-6</c:v>
                </c:pt>
                <c:pt idx="5">
                  <c:v>1.2468128653743044E-5</c:v>
                </c:pt>
                <c:pt idx="6">
                  <c:v>2.022376619401714E-5</c:v>
                </c:pt>
                <c:pt idx="7">
                  <c:v>2.966609977148568E-5</c:v>
                </c:pt>
                <c:pt idx="8">
                  <c:v>3.5200901565693481E-5</c:v>
                </c:pt>
                <c:pt idx="9">
                  <c:v>4.0901146876127045E-5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DB-421F-8B9F-230EF92D6F3D}"/>
            </c:ext>
          </c:extLst>
        </c:ser>
        <c:ser>
          <c:idx val="6"/>
          <c:order val="6"/>
          <c:tx>
            <c:strRef>
              <c:f>'Rose-Drago-ABSORBANCE'!$B$159</c:f>
              <c:strCache>
                <c:ptCount val="1"/>
                <c:pt idx="0">
                  <c:v>n=7</c:v>
                </c:pt>
              </c:strCache>
            </c:strRef>
          </c:tx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'Rose-Drago-ABSORBANCE'!$C$159:$L$159</c:f>
              <c:numCache>
                <c:formatCode>0.0E+00</c:formatCode>
                <c:ptCount val="10"/>
                <c:pt idx="0">
                  <c:v>-7.0055196141904252E-6</c:v>
                </c:pt>
                <c:pt idx="1">
                  <c:v>-5.5392615898561427E-6</c:v>
                </c:pt>
                <c:pt idx="2">
                  <c:v>-2.5071536285897707E-6</c:v>
                </c:pt>
                <c:pt idx="3">
                  <c:v>2.1248484465867323E-6</c:v>
                </c:pt>
                <c:pt idx="4">
                  <c:v>8.4087522489985708E-6</c:v>
                </c:pt>
                <c:pt idx="5">
                  <c:v>1.6415112764119587E-5</c:v>
                </c:pt>
                <c:pt idx="6">
                  <c:v>2.6233824533241967E-5</c:v>
                </c:pt>
                <c:pt idx="7">
                  <c:v>3.7975130979566482E-5</c:v>
                </c:pt>
                <c:pt idx="8">
                  <c:v>4.4789729903562769E-5</c:v>
                </c:pt>
                <c:pt idx="9">
                  <c:v>5.1770862209315609E-5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DB-421F-8B9F-230EF92D6F3D}"/>
            </c:ext>
          </c:extLst>
        </c:ser>
        <c:ser>
          <c:idx val="7"/>
          <c:order val="7"/>
          <c:tx>
            <c:strRef>
              <c:f>'Rose-Drago-ABSORBANCE'!$B$160</c:f>
              <c:strCache>
                <c:ptCount val="1"/>
                <c:pt idx="0">
                  <c:v>n=8</c:v>
                </c:pt>
              </c:strCache>
            </c:strRef>
          </c:tx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'Rose-Drago-ABSORBANCE'!$C$160:$L$160</c:f>
              <c:numCache>
                <c:formatCode>0.0E+00</c:formatCode>
                <c:ptCount val="10"/>
                <c:pt idx="0">
                  <c:v>-1.0657071292911085E-5</c:v>
                </c:pt>
                <c:pt idx="1">
                  <c:v>-7.9706707432402262E-6</c:v>
                </c:pt>
                <c:pt idx="2">
                  <c:v>-3.5773014915363498E-6</c:v>
                </c:pt>
                <c:pt idx="3">
                  <c:v>2.5723647322507375E-6</c:v>
                </c:pt>
                <c:pt idx="4">
                  <c:v>1.0547375708725462E-5</c:v>
                </c:pt>
                <c:pt idx="5">
                  <c:v>2.0437273989984585E-5</c:v>
                </c:pt>
                <c:pt idx="6">
                  <c:v>3.2353102273611096E-5</c:v>
                </c:pt>
                <c:pt idx="7">
                  <c:v>4.6428650177952896E-5</c:v>
                </c:pt>
                <c:pt idx="8">
                  <c:v>5.454175158270031E-5</c:v>
                </c:pt>
                <c:pt idx="9">
                  <c:v>6.2821956417343124E-5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DB-421F-8B9F-230EF92D6F3D}"/>
            </c:ext>
          </c:extLst>
        </c:ser>
        <c:ser>
          <c:idx val="8"/>
          <c:order val="8"/>
          <c:tx>
            <c:strRef>
              <c:f>'Rose-Drago-ABSORBANCE'!$B$161</c:f>
              <c:strCache>
                <c:ptCount val="1"/>
                <c:pt idx="0">
                  <c:v>n=9</c:v>
                </c:pt>
              </c:strCache>
            </c:strRef>
          </c:tx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'Rose-Drago-ABSORBANCE'!$C$161:$L$161</c:f>
              <c:numCache>
                <c:formatCode>0.0E+00</c:formatCode>
                <c:ptCount val="10"/>
                <c:pt idx="0">
                  <c:v>-1.4346831846901638E-5</c:v>
                </c:pt>
                <c:pt idx="1">
                  <c:v>-1.0426023427051611E-5</c:v>
                </c:pt>
                <c:pt idx="2">
                  <c:v>-4.657396375411856E-6</c:v>
                </c:pt>
                <c:pt idx="3">
                  <c:v>3.0238188224198086E-6</c:v>
                </c:pt>
                <c:pt idx="4">
                  <c:v>1.2703866011630222E-5</c:v>
                </c:pt>
                <c:pt idx="5">
                  <c:v>2.4491431704663818E-5</c:v>
                </c:pt>
                <c:pt idx="6">
                  <c:v>3.8518865401512061E-5</c:v>
                </c:pt>
                <c:pt idx="7">
                  <c:v>5.4943665595442103E-5</c:v>
                </c:pt>
                <c:pt idx="8">
                  <c:v>6.4363230754114744E-5</c:v>
                </c:pt>
                <c:pt idx="9">
                  <c:v>7.3950248148875046E-5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DB-421F-8B9F-230EF92D6F3D}"/>
            </c:ext>
          </c:extLst>
        </c:ser>
        <c:ser>
          <c:idx val="9"/>
          <c:order val="9"/>
          <c:tx>
            <c:strRef>
              <c:f>'Rose-Drago-ABSORBANCE'!$B$162</c:f>
              <c:strCache>
                <c:ptCount val="1"/>
                <c:pt idx="0">
                  <c:v>n=10</c:v>
                </c:pt>
              </c:strCache>
            </c:strRef>
          </c:tx>
          <c:marker>
            <c:symbol val="none"/>
          </c:marker>
          <c:xVal>
            <c:numRef>
              <c:f>'Rose-Drago-ABSORBANCE'!$C$152:$L$152</c:f>
              <c:numCache>
                <c:formatCode>0.0E+00</c:formatCode>
                <c:ptCount val="10"/>
                <c:pt idx="0" formatCode="0.00E+00">
                  <c:v>15000</c:v>
                </c:pt>
                <c:pt idx="1">
                  <c:v>16675.864485238857</c:v>
                </c:pt>
                <c:pt idx="2">
                  <c:v>18538.963755336707</c:v>
                </c:pt>
                <c:pt idx="3">
                  <c:v>20610.216485383316</c:v>
                </c:pt>
                <c:pt idx="4">
                  <c:v>22912.878474779201</c:v>
                </c:pt>
                <c:pt idx="5">
                  <c:v>25472.803760810955</c:v>
                </c:pt>
                <c:pt idx="6">
                  <c:v>28318.734904957746</c:v>
                </c:pt>
                <c:pt idx="7">
                  <c:v>31482.625711231922</c:v>
                </c:pt>
                <c:pt idx="8">
                  <c:v>33241.312855615965</c:v>
                </c:pt>
                <c:pt idx="9">
                  <c:v>35000</c:v>
                </c:pt>
              </c:numCache>
            </c:numRef>
          </c:xVal>
          <c:yVal>
            <c:numRef>
              <c:f>'Rose-Drago-ABSORBANCE'!$C$162:$L$162</c:f>
              <c:numCache>
                <c:formatCode>0.0E+00</c:formatCode>
                <c:ptCount val="10"/>
                <c:pt idx="0">
                  <c:v>-1.2351112820805087E-4</c:v>
                </c:pt>
                <c:pt idx="1">
                  <c:v>-8.3009450714988326E-5</c:v>
                </c:pt>
                <c:pt idx="2">
                  <c:v>-3.6562711173238429E-5</c:v>
                </c:pt>
                <c:pt idx="3">
                  <c:v>1.635058933518313E-5</c:v>
                </c:pt>
                <c:pt idx="4">
                  <c:v>7.6324555568421898E-5</c:v>
                </c:pt>
                <c:pt idx="5">
                  <c:v>1.4403256866811303E-4</c:v>
                </c:pt>
                <c:pt idx="6">
                  <c:v>2.2023484680928256E-4</c:v>
                </c:pt>
                <c:pt idx="7">
                  <c:v>3.0578698084697477E-4</c:v>
                </c:pt>
                <c:pt idx="8">
                  <c:v>3.5363392468223747E-4</c:v>
                </c:pt>
                <c:pt idx="9">
                  <c:v>4.0164954079691204E-4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DB-421F-8B9F-230EF92D6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451864"/>
        <c:axId val="1"/>
      </c:scatterChart>
      <c:valAx>
        <c:axId val="1122451864"/>
        <c:scaling>
          <c:orientation val="minMax"/>
          <c:max val="25000"/>
          <c:min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E+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s-E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.0000000000000011E-5"/>
          <c:min val="-1.5000000000000005E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200" b="0" i="0" u="none" strike="noStrike" baseline="0">
                    <a:solidFill>
                      <a:srgbClr val="000000"/>
                    </a:solidFill>
                    <a:latin typeface="Times"/>
                    <a:cs typeface="Times"/>
                  </a:rPr>
                  <a:t>1/</a:t>
                </a:r>
                <a:r>
                  <a:rPr lang="es-ES" sz="1200" b="0" i="1" u="none" strike="noStrike" baseline="0">
                    <a:solidFill>
                      <a:srgbClr val="000000"/>
                    </a:solidFill>
                    <a:latin typeface="Times"/>
                    <a:cs typeface="Times"/>
                  </a:rPr>
                  <a:t>K</a:t>
                </a:r>
              </a:p>
            </c:rich>
          </c:tx>
          <c:layout>
            <c:manualLayout>
              <c:xMode val="edge"/>
              <c:yMode val="edge"/>
              <c:x val="1.6216216216216217E-2"/>
              <c:y val="0.39784984323768041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s-ES"/>
          </a:p>
        </c:txPr>
        <c:crossAx val="11224518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60588096233911"/>
          <c:y val="4.4445815407094726E-2"/>
          <c:w val="8.5125808674735515E-2"/>
          <c:h val="0.48561657588757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1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es-ES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Aobs vs [G]</a:t>
            </a:r>
            <a:r>
              <a:rPr lang="es-ES" baseline="-25000"/>
              <a:t>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Aobs vs [G]0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'Rose-Drago-ABSORBANCE'!$F$13:$F$23</c:f>
              <c:numCache>
                <c:formatCode>0.000E+00</c:formatCode>
                <c:ptCount val="11"/>
                <c:pt idx="0" formatCode="General">
                  <c:v>0</c:v>
                </c:pt>
                <c:pt idx="1">
                  <c:v>5.0000000000000004E-6</c:v>
                </c:pt>
                <c:pt idx="2">
                  <c:v>2.0000000000000002E-5</c:v>
                </c:pt>
                <c:pt idx="3">
                  <c:v>3.4999999999999997E-5</c:v>
                </c:pt>
                <c:pt idx="4">
                  <c:v>5.0000000000000002E-5</c:v>
                </c:pt>
                <c:pt idx="5">
                  <c:v>6.5000000000000008E-5</c:v>
                </c:pt>
                <c:pt idx="6">
                  <c:v>8.0000000000000007E-5</c:v>
                </c:pt>
                <c:pt idx="7">
                  <c:v>9.5000000000000005E-5</c:v>
                </c:pt>
                <c:pt idx="8">
                  <c:v>1.1000000000000002E-4</c:v>
                </c:pt>
                <c:pt idx="9">
                  <c:v>1.25E-4</c:v>
                </c:pt>
                <c:pt idx="10">
                  <c:v>5.6250000000000007E-4</c:v>
                </c:pt>
              </c:numCache>
            </c:numRef>
          </c:xVal>
          <c:yVal>
            <c:numRef>
              <c:f>'Rose-Drago-ABSORBANCE'!$G$13:$G$23</c:f>
              <c:numCache>
                <c:formatCode>#,##0.0000</c:formatCode>
                <c:ptCount val="11"/>
                <c:pt idx="0">
                  <c:v>0.5</c:v>
                </c:pt>
                <c:pt idx="1">
                  <c:v>0.59858875406599554</c:v>
                </c:pt>
                <c:pt idx="2">
                  <c:v>0.89169157513863107</c:v>
                </c:pt>
                <c:pt idx="3">
                  <c:v>1.1733959786153483</c:v>
                </c:pt>
                <c:pt idx="4">
                  <c:v>1.3926761800738812</c:v>
                </c:pt>
                <c:pt idx="5">
                  <c:v>1.4631116713844794</c:v>
                </c:pt>
                <c:pt idx="6">
                  <c:v>1.4796247216328779</c:v>
                </c:pt>
                <c:pt idx="7">
                  <c:v>1.4860780371908906</c:v>
                </c:pt>
                <c:pt idx="8">
                  <c:v>1.4894534082061817</c:v>
                </c:pt>
                <c:pt idx="9">
                  <c:v>1.4915187606407914</c:v>
                </c:pt>
                <c:pt idx="10">
                  <c:v>1.4987428854013842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F9-4FA6-98B8-C6A8C5FBC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[G]</a:t>
                </a:r>
                <a:r>
                  <a:rPr lang="es-ES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</a:t>
                </a:r>
                <a:r>
                  <a:rPr lang="en-US" baseline="-25000"/>
                  <a:t>obs</a:t>
                </a:r>
                <a:r>
                  <a:rPr lang="en-US"/>
                  <a:t>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Aobs vs [G]</a:t>
            </a:r>
            <a:r>
              <a:rPr lang="es-ES" baseline="-25000"/>
              <a:t>0</a:t>
            </a:r>
            <a:r>
              <a:rPr lang="es-ES" baseline="0"/>
              <a:t>/[H]</a:t>
            </a:r>
            <a:r>
              <a:rPr lang="es-ES" baseline="-25000"/>
              <a:t>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'Rose-Drago-ABSORBANCE'!$M$13:$M$23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1.3</c:v>
                </c:pt>
                <c:pt idx="6">
                  <c:v>1.6</c:v>
                </c:pt>
                <c:pt idx="7">
                  <c:v>1.9</c:v>
                </c:pt>
                <c:pt idx="8">
                  <c:v>2.2000000000000002</c:v>
                </c:pt>
                <c:pt idx="9">
                  <c:v>2.5</c:v>
                </c:pt>
                <c:pt idx="10">
                  <c:v>11.25</c:v>
                </c:pt>
              </c:numCache>
            </c:numRef>
          </c:xVal>
          <c:yVal>
            <c:numRef>
              <c:f>'Rose-Drago-ABSORBANCE'!$G$13:$G$23</c:f>
              <c:numCache>
                <c:formatCode>#,##0.0000</c:formatCode>
                <c:ptCount val="11"/>
                <c:pt idx="0">
                  <c:v>0.5</c:v>
                </c:pt>
                <c:pt idx="1">
                  <c:v>0.59858875406599554</c:v>
                </c:pt>
                <c:pt idx="2">
                  <c:v>0.89169157513863107</c:v>
                </c:pt>
                <c:pt idx="3">
                  <c:v>1.1733959786153483</c:v>
                </c:pt>
                <c:pt idx="4">
                  <c:v>1.3926761800738812</c:v>
                </c:pt>
                <c:pt idx="5">
                  <c:v>1.4631116713844794</c:v>
                </c:pt>
                <c:pt idx="6">
                  <c:v>1.4796247216328779</c:v>
                </c:pt>
                <c:pt idx="7">
                  <c:v>1.4860780371908906</c:v>
                </c:pt>
                <c:pt idx="8">
                  <c:v>1.4894534082061817</c:v>
                </c:pt>
                <c:pt idx="9">
                  <c:v>1.4915187606407914</c:v>
                </c:pt>
                <c:pt idx="10">
                  <c:v>1.4987428854013842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84-42A0-8F7C-443EFC719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[G]</a:t>
                </a:r>
                <a:r>
                  <a:rPr lang="es-ES" baseline="-25000"/>
                  <a:t>0</a:t>
                </a:r>
                <a:r>
                  <a:rPr lang="es-ES" baseline="0"/>
                  <a:t>/[H]</a:t>
                </a:r>
                <a:r>
                  <a:rPr lang="es-ES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</a:t>
                </a:r>
                <a:r>
                  <a:rPr lang="en-US" baseline="-25000"/>
                  <a:t>obs</a:t>
                </a:r>
                <a:r>
                  <a:rPr lang="en-US"/>
                  <a:t>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chart" Target="../charts/chart2.xml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6" Type="http://schemas.openxmlformats.org/officeDocument/2006/relationships/image" Target="../media/image5.png"/><Relationship Id="rId11" Type="http://schemas.openxmlformats.org/officeDocument/2006/relationships/chart" Target="../charts/chart5.xml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812819</xdr:colOff>
      <xdr:row>174</xdr:row>
      <xdr:rowOff>3173</xdr:rowOff>
    </xdr:from>
    <xdr:to>
      <xdr:col>13</xdr:col>
      <xdr:colOff>579781</xdr:colOff>
      <xdr:row>201</xdr:row>
      <xdr:rowOff>110435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317499</xdr:colOff>
      <xdr:row>26</xdr:row>
      <xdr:rowOff>158750</xdr:rowOff>
    </xdr:from>
    <xdr:to>
      <xdr:col>9</xdr:col>
      <xdr:colOff>445293</xdr:colOff>
      <xdr:row>28</xdr:row>
      <xdr:rowOff>168672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799" y="5797550"/>
          <a:ext cx="3042444" cy="409972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1000125</xdr:colOff>
      <xdr:row>80</xdr:row>
      <xdr:rowOff>114300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6125825"/>
          <a:ext cx="1000125" cy="295275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303323</xdr:colOff>
      <xdr:row>0</xdr:row>
      <xdr:rowOff>238127</xdr:rowOff>
    </xdr:from>
    <xdr:to>
      <xdr:col>9</xdr:col>
      <xdr:colOff>953008</xdr:colOff>
      <xdr:row>2</xdr:row>
      <xdr:rowOff>122014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073" y="238127"/>
          <a:ext cx="5297885" cy="379187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4</xdr:col>
      <xdr:colOff>299073</xdr:colOff>
      <xdr:row>2</xdr:row>
      <xdr:rowOff>136072</xdr:rowOff>
    </xdr:from>
    <xdr:to>
      <xdr:col>4</xdr:col>
      <xdr:colOff>651498</xdr:colOff>
      <xdr:row>4</xdr:row>
      <xdr:rowOff>18086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823" y="631372"/>
          <a:ext cx="352425" cy="282064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4</xdr:col>
      <xdr:colOff>834854</xdr:colOff>
      <xdr:row>3</xdr:row>
      <xdr:rowOff>1417</xdr:rowOff>
    </xdr:from>
    <xdr:to>
      <xdr:col>6</xdr:col>
      <xdr:colOff>220491</xdr:colOff>
      <xdr:row>3</xdr:row>
      <xdr:rowOff>148374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604" y="696742"/>
          <a:ext cx="1119187" cy="146957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4</xdr:col>
      <xdr:colOff>318917</xdr:colOff>
      <xdr:row>4</xdr:row>
      <xdr:rowOff>81190</xdr:rowOff>
    </xdr:from>
    <xdr:to>
      <xdr:col>9</xdr:col>
      <xdr:colOff>144689</xdr:colOff>
      <xdr:row>5</xdr:row>
      <xdr:rowOff>180126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4667" y="976540"/>
          <a:ext cx="4473972" cy="308486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5</xdr:col>
      <xdr:colOff>571216</xdr:colOff>
      <xdr:row>7</xdr:row>
      <xdr:rowOff>51027</xdr:rowOff>
    </xdr:from>
    <xdr:to>
      <xdr:col>6</xdr:col>
      <xdr:colOff>735918</xdr:colOff>
      <xdr:row>8</xdr:row>
      <xdr:rowOff>70077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841" y="1555977"/>
          <a:ext cx="993377" cy="219075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8</xdr:col>
      <xdr:colOff>773905</xdr:colOff>
      <xdr:row>7</xdr:row>
      <xdr:rowOff>110559</xdr:rowOff>
    </xdr:from>
    <xdr:to>
      <xdr:col>9</xdr:col>
      <xdr:colOff>1137046</xdr:colOff>
      <xdr:row>8</xdr:row>
      <xdr:rowOff>98766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8680" y="1615509"/>
          <a:ext cx="1382316" cy="188232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10</xdr:col>
      <xdr:colOff>92133</xdr:colOff>
      <xdr:row>7</xdr:row>
      <xdr:rowOff>127564</xdr:rowOff>
    </xdr:from>
    <xdr:to>
      <xdr:col>11</xdr:col>
      <xdr:colOff>65258</xdr:colOff>
      <xdr:row>8</xdr:row>
      <xdr:rowOff>90257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708" y="1632514"/>
          <a:ext cx="1011350" cy="162718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11</xdr:col>
      <xdr:colOff>375614</xdr:colOff>
      <xdr:row>6</xdr:row>
      <xdr:rowOff>197020</xdr:rowOff>
    </xdr:from>
    <xdr:to>
      <xdr:col>12</xdr:col>
      <xdr:colOff>411162</xdr:colOff>
      <xdr:row>8</xdr:row>
      <xdr:rowOff>132329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8414" y="1501945"/>
          <a:ext cx="2388223" cy="335359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6</xdr:col>
      <xdr:colOff>93549</xdr:colOff>
      <xdr:row>147</xdr:row>
      <xdr:rowOff>59531</xdr:rowOff>
    </xdr:from>
    <xdr:to>
      <xdr:col>6</xdr:col>
      <xdr:colOff>445974</xdr:colOff>
      <xdr:row>148</xdr:row>
      <xdr:rowOff>111635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849" y="29587031"/>
          <a:ext cx="352425" cy="290229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6</xdr:col>
      <xdr:colOff>629330</xdr:colOff>
      <xdr:row>147</xdr:row>
      <xdr:rowOff>128984</xdr:rowOff>
    </xdr:from>
    <xdr:to>
      <xdr:col>7</xdr:col>
      <xdr:colOff>695324</xdr:colOff>
      <xdr:row>148</xdr:row>
      <xdr:rowOff>37816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8630" y="29656484"/>
          <a:ext cx="1113744" cy="146957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9</xdr:col>
      <xdr:colOff>4250</xdr:colOff>
      <xdr:row>81</xdr:row>
      <xdr:rowOff>17972</xdr:rowOff>
    </xdr:from>
    <xdr:to>
      <xdr:col>13</xdr:col>
      <xdr:colOff>653934</xdr:colOff>
      <xdr:row>83</xdr:row>
      <xdr:rowOff>56865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8200" y="16505747"/>
          <a:ext cx="6012259" cy="400843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9</xdr:col>
      <xdr:colOff>0</xdr:colOff>
      <xdr:row>83</xdr:row>
      <xdr:rowOff>70923</xdr:rowOff>
    </xdr:from>
    <xdr:to>
      <xdr:col>9</xdr:col>
      <xdr:colOff>352425</xdr:colOff>
      <xdr:row>85</xdr:row>
      <xdr:rowOff>12307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6920648"/>
          <a:ext cx="352425" cy="303334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9</xdr:col>
      <xdr:colOff>535781</xdr:colOff>
      <xdr:row>83</xdr:row>
      <xdr:rowOff>140375</xdr:rowOff>
    </xdr:from>
    <xdr:to>
      <xdr:col>10</xdr:col>
      <xdr:colOff>457199</xdr:colOff>
      <xdr:row>84</xdr:row>
      <xdr:rowOff>118205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9731" y="16990100"/>
          <a:ext cx="1112043" cy="158805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9</xdr:col>
      <xdr:colOff>19844</xdr:colOff>
      <xdr:row>85</xdr:row>
      <xdr:rowOff>76535</xdr:rowOff>
    </xdr:from>
    <xdr:to>
      <xdr:col>12</xdr:col>
      <xdr:colOff>628026</xdr:colOff>
      <xdr:row>87</xdr:row>
      <xdr:rowOff>29772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794" y="17288210"/>
          <a:ext cx="5189707" cy="315187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3</xdr:col>
      <xdr:colOff>255134</xdr:colOff>
      <xdr:row>88</xdr:row>
      <xdr:rowOff>127565</xdr:rowOff>
    </xdr:from>
    <xdr:to>
      <xdr:col>4</xdr:col>
      <xdr:colOff>377313</xdr:colOff>
      <xdr:row>89</xdr:row>
      <xdr:rowOff>172128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4109" y="17882165"/>
          <a:ext cx="988954" cy="235063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10</xdr:col>
      <xdr:colOff>442232</xdr:colOff>
      <xdr:row>77</xdr:row>
      <xdr:rowOff>127568</xdr:rowOff>
    </xdr:from>
    <xdr:to>
      <xdr:col>11</xdr:col>
      <xdr:colOff>516730</xdr:colOff>
      <xdr:row>78</xdr:row>
      <xdr:rowOff>95931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6807" y="15891443"/>
          <a:ext cx="1112723" cy="149338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0</xdr:col>
      <xdr:colOff>882097</xdr:colOff>
      <xdr:row>174</xdr:row>
      <xdr:rowOff>15738</xdr:rowOff>
    </xdr:from>
    <xdr:to>
      <xdr:col>5</xdr:col>
      <xdr:colOff>443119</xdr:colOff>
      <xdr:row>189</xdr:row>
      <xdr:rowOff>67090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883478</xdr:colOff>
      <xdr:row>189</xdr:row>
      <xdr:rowOff>124239</xdr:rowOff>
    </xdr:from>
    <xdr:to>
      <xdr:col>5</xdr:col>
      <xdr:colOff>444500</xdr:colOff>
      <xdr:row>204</xdr:row>
      <xdr:rowOff>161787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0.89994</cdr:y>
    </cdr:from>
    <cdr:to>
      <cdr:x>0.95055</cdr:x>
      <cdr:y>0.9722</cdr:y>
    </cdr:to>
    <cdr:sp macro="" textlink="">
      <cdr:nvSpPr>
        <cdr:cNvPr id="276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69436"/>
          <a:ext cx="7992717" cy="358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altLang="ja-JP" sz="1000" b="1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Gra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phical expression to appreciate the determined </a:t>
          </a:r>
          <a:r>
            <a:rPr lang="en-US" altLang="ja-JP" sz="10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K 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 according to  Rose-Drago method</a:t>
          </a:r>
        </a:p>
      </cdr:txBody>
    </cdr:sp>
  </cdr:relSizeAnchor>
  <cdr:relSizeAnchor xmlns:cdr="http://schemas.openxmlformats.org/drawingml/2006/chartDrawing">
    <cdr:from>
      <cdr:x>0.67934</cdr:x>
      <cdr:y>0.8373</cdr:y>
    </cdr:from>
    <cdr:to>
      <cdr:x>0.88526</cdr:x>
      <cdr:y>0.91113</cdr:y>
    </cdr:to>
    <cdr:sp macro="" textlink="">
      <cdr:nvSpPr>
        <cdr:cNvPr id="276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2251" y="4158364"/>
          <a:ext cx="1731474" cy="3666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f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c</a:t>
          </a:r>
          <a:r>
            <a:rPr lang="en-US" altLang="ja-JP" sz="12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-</a:t>
          </a: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f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h-</a:t>
          </a: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f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10340</xdr:colOff>
      <xdr:row>172</xdr:row>
      <xdr:rowOff>7055</xdr:rowOff>
    </xdr:from>
    <xdr:to>
      <xdr:col>12</xdr:col>
      <xdr:colOff>399902</xdr:colOff>
      <xdr:row>197</xdr:row>
      <xdr:rowOff>141597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317499</xdr:colOff>
      <xdr:row>26</xdr:row>
      <xdr:rowOff>158750</xdr:rowOff>
    </xdr:from>
    <xdr:to>
      <xdr:col>9</xdr:col>
      <xdr:colOff>445293</xdr:colOff>
      <xdr:row>28</xdr:row>
      <xdr:rowOff>168672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799" y="5759450"/>
          <a:ext cx="3042444" cy="409972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3</xdr:col>
      <xdr:colOff>511341</xdr:colOff>
      <xdr:row>88</xdr:row>
      <xdr:rowOff>40105</xdr:rowOff>
    </xdr:from>
    <xdr:to>
      <xdr:col>4</xdr:col>
      <xdr:colOff>649203</xdr:colOff>
      <xdr:row>89</xdr:row>
      <xdr:rowOff>154406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815" y="17836816"/>
          <a:ext cx="1000125" cy="294774"/>
        </a:xfrm>
        <a:prstGeom prst="rect">
          <a:avLst/>
        </a:prstGeom>
        <a:solidFill>
          <a:srgbClr val="FFFF99"/>
        </a:solidFill>
      </xdr:spPr>
    </xdr:pic>
    <xdr:clientData/>
  </xdr:twoCellAnchor>
  <xdr:twoCellAnchor>
    <xdr:from>
      <xdr:col>4</xdr:col>
      <xdr:colOff>303323</xdr:colOff>
      <xdr:row>0</xdr:row>
      <xdr:rowOff>238127</xdr:rowOff>
    </xdr:from>
    <xdr:to>
      <xdr:col>9</xdr:col>
      <xdr:colOff>953008</xdr:colOff>
      <xdr:row>2</xdr:row>
      <xdr:rowOff>122014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073" y="238127"/>
          <a:ext cx="5297885" cy="379187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4</xdr:col>
      <xdr:colOff>299073</xdr:colOff>
      <xdr:row>2</xdr:row>
      <xdr:rowOff>136072</xdr:rowOff>
    </xdr:from>
    <xdr:to>
      <xdr:col>4</xdr:col>
      <xdr:colOff>651498</xdr:colOff>
      <xdr:row>4</xdr:row>
      <xdr:rowOff>18086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823" y="631372"/>
          <a:ext cx="352425" cy="282064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4</xdr:col>
      <xdr:colOff>834854</xdr:colOff>
      <xdr:row>3</xdr:row>
      <xdr:rowOff>1417</xdr:rowOff>
    </xdr:from>
    <xdr:to>
      <xdr:col>6</xdr:col>
      <xdr:colOff>220491</xdr:colOff>
      <xdr:row>3</xdr:row>
      <xdr:rowOff>148374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604" y="696742"/>
          <a:ext cx="1119187" cy="146957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4</xdr:col>
      <xdr:colOff>318917</xdr:colOff>
      <xdr:row>4</xdr:row>
      <xdr:rowOff>81190</xdr:rowOff>
    </xdr:from>
    <xdr:to>
      <xdr:col>9</xdr:col>
      <xdr:colOff>144689</xdr:colOff>
      <xdr:row>5</xdr:row>
      <xdr:rowOff>180126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4667" y="976540"/>
          <a:ext cx="4473972" cy="308486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5</xdr:col>
      <xdr:colOff>571216</xdr:colOff>
      <xdr:row>7</xdr:row>
      <xdr:rowOff>51027</xdr:rowOff>
    </xdr:from>
    <xdr:to>
      <xdr:col>6</xdr:col>
      <xdr:colOff>735918</xdr:colOff>
      <xdr:row>8</xdr:row>
      <xdr:rowOff>70077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841" y="1555977"/>
          <a:ext cx="993377" cy="219075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8</xdr:col>
      <xdr:colOff>773905</xdr:colOff>
      <xdr:row>7</xdr:row>
      <xdr:rowOff>110559</xdr:rowOff>
    </xdr:from>
    <xdr:to>
      <xdr:col>9</xdr:col>
      <xdr:colOff>1137046</xdr:colOff>
      <xdr:row>8</xdr:row>
      <xdr:rowOff>98766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8680" y="1615509"/>
          <a:ext cx="1382316" cy="188232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10</xdr:col>
      <xdr:colOff>92133</xdr:colOff>
      <xdr:row>7</xdr:row>
      <xdr:rowOff>174708</xdr:rowOff>
    </xdr:from>
    <xdr:to>
      <xdr:col>10</xdr:col>
      <xdr:colOff>1042737</xdr:colOff>
      <xdr:row>8</xdr:row>
      <xdr:rowOff>130341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8238" y="1688682"/>
          <a:ext cx="950604" cy="156159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11</xdr:col>
      <xdr:colOff>375615</xdr:colOff>
      <xdr:row>6</xdr:row>
      <xdr:rowOff>197020</xdr:rowOff>
    </xdr:from>
    <xdr:to>
      <xdr:col>11</xdr:col>
      <xdr:colOff>1965159</xdr:colOff>
      <xdr:row>8</xdr:row>
      <xdr:rowOff>132329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5299" y="1510467"/>
          <a:ext cx="1589544" cy="336362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6</xdr:col>
      <xdr:colOff>93549</xdr:colOff>
      <xdr:row>147</xdr:row>
      <xdr:rowOff>59531</xdr:rowOff>
    </xdr:from>
    <xdr:to>
      <xdr:col>6</xdr:col>
      <xdr:colOff>445974</xdr:colOff>
      <xdr:row>148</xdr:row>
      <xdr:rowOff>111635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849" y="29539406"/>
          <a:ext cx="352425" cy="290229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6</xdr:col>
      <xdr:colOff>629330</xdr:colOff>
      <xdr:row>147</xdr:row>
      <xdr:rowOff>128984</xdr:rowOff>
    </xdr:from>
    <xdr:to>
      <xdr:col>7</xdr:col>
      <xdr:colOff>695324</xdr:colOff>
      <xdr:row>148</xdr:row>
      <xdr:rowOff>37816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8630" y="29608859"/>
          <a:ext cx="1113744" cy="146957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9</xdr:col>
      <xdr:colOff>4250</xdr:colOff>
      <xdr:row>81</xdr:row>
      <xdr:rowOff>90236</xdr:rowOff>
    </xdr:from>
    <xdr:to>
      <xdr:col>11</xdr:col>
      <xdr:colOff>2115553</xdr:colOff>
      <xdr:row>83</xdr:row>
      <xdr:rowOff>56864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7224" y="16623631"/>
          <a:ext cx="4668013" cy="327575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9</xdr:col>
      <xdr:colOff>0</xdr:colOff>
      <xdr:row>83</xdr:row>
      <xdr:rowOff>70923</xdr:rowOff>
    </xdr:from>
    <xdr:to>
      <xdr:col>9</xdr:col>
      <xdr:colOff>352425</xdr:colOff>
      <xdr:row>85</xdr:row>
      <xdr:rowOff>12307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6882548"/>
          <a:ext cx="352425" cy="303334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9</xdr:col>
      <xdr:colOff>535781</xdr:colOff>
      <xdr:row>83</xdr:row>
      <xdr:rowOff>140375</xdr:rowOff>
    </xdr:from>
    <xdr:to>
      <xdr:col>10</xdr:col>
      <xdr:colOff>457199</xdr:colOff>
      <xdr:row>84</xdr:row>
      <xdr:rowOff>118205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9731" y="16952000"/>
          <a:ext cx="1112043" cy="158805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9</xdr:col>
      <xdr:colOff>19844</xdr:colOff>
      <xdr:row>85</xdr:row>
      <xdr:rowOff>133319</xdr:rowOff>
    </xdr:from>
    <xdr:to>
      <xdr:col>11</xdr:col>
      <xdr:colOff>1577699</xdr:colOff>
      <xdr:row>87</xdr:row>
      <xdr:rowOff>29772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818" y="17388608"/>
          <a:ext cx="4114565" cy="257401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10</xdr:col>
      <xdr:colOff>442232</xdr:colOff>
      <xdr:row>77</xdr:row>
      <xdr:rowOff>127568</xdr:rowOff>
    </xdr:from>
    <xdr:to>
      <xdr:col>11</xdr:col>
      <xdr:colOff>516730</xdr:colOff>
      <xdr:row>78</xdr:row>
      <xdr:rowOff>95931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6807" y="15853343"/>
          <a:ext cx="1112723" cy="149338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0</xdr:col>
      <xdr:colOff>887923</xdr:colOff>
      <xdr:row>171</xdr:row>
      <xdr:rowOff>129153</xdr:rowOff>
    </xdr:from>
    <xdr:to>
      <xdr:col>5</xdr:col>
      <xdr:colOff>455262</xdr:colOff>
      <xdr:row>187</xdr:row>
      <xdr:rowOff>30997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887924</xdr:colOff>
      <xdr:row>187</xdr:row>
      <xdr:rowOff>96865</xdr:rowOff>
    </xdr:from>
    <xdr:to>
      <xdr:col>5</xdr:col>
      <xdr:colOff>455263</xdr:colOff>
      <xdr:row>202</xdr:row>
      <xdr:rowOff>160149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236779</xdr:colOff>
      <xdr:row>166</xdr:row>
      <xdr:rowOff>142353</xdr:rowOff>
    </xdr:from>
    <xdr:to>
      <xdr:col>8</xdr:col>
      <xdr:colOff>589204</xdr:colOff>
      <xdr:row>168</xdr:row>
      <xdr:rowOff>33617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7068" y="33550037"/>
          <a:ext cx="352425" cy="292317"/>
        </a:xfrm>
        <a:prstGeom prst="rect">
          <a:avLst/>
        </a:prstGeom>
        <a:solidFill>
          <a:srgbClr val="FFFF99"/>
        </a:solidFill>
        <a:extLst/>
      </xdr:spPr>
    </xdr:pic>
    <xdr:clientData/>
  </xdr:twoCellAnchor>
  <xdr:twoCellAnchor>
    <xdr:from>
      <xdr:col>8</xdr:col>
      <xdr:colOff>188528</xdr:colOff>
      <xdr:row>165</xdr:row>
      <xdr:rowOff>60994</xdr:rowOff>
    </xdr:from>
    <xdr:to>
      <xdr:col>9</xdr:col>
      <xdr:colOff>7682</xdr:colOff>
      <xdr:row>165</xdr:row>
      <xdr:rowOff>181012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697" y="33283272"/>
          <a:ext cx="1171090" cy="120018"/>
        </a:xfrm>
        <a:prstGeom prst="rect">
          <a:avLst/>
        </a:prstGeom>
        <a:solidFill>
          <a:srgbClr val="FFFF99"/>
        </a:solidFill>
        <a:extLst/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0.15963</cdr:x>
      <cdr:y>0.88399</cdr:y>
    </cdr:from>
    <cdr:to>
      <cdr:x>0.83347</cdr:x>
      <cdr:y>0.98086</cdr:y>
    </cdr:to>
    <cdr:sp macro="" textlink="">
      <cdr:nvSpPr>
        <cdr:cNvPr id="276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926" y="3171850"/>
          <a:ext cx="3289306" cy="317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altLang="ja-JP" sz="1000" b="1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Figure</a:t>
          </a: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  Graphical expression to appreciate the determined </a:t>
          </a:r>
          <a:r>
            <a:rPr lang="en-US" altLang="ja-JP" sz="10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K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 according to  Rose-Drago method</a:t>
          </a:r>
        </a:p>
      </cdr:txBody>
    </cdr:sp>
  </cdr:relSizeAnchor>
  <cdr:relSizeAnchor xmlns:cdr="http://schemas.openxmlformats.org/drawingml/2006/chartDrawing">
    <cdr:from>
      <cdr:x>0.71555</cdr:x>
      <cdr:y>0.78564</cdr:y>
    </cdr:from>
    <cdr:to>
      <cdr:x>0.92147</cdr:x>
      <cdr:y>0.85947</cdr:y>
    </cdr:to>
    <cdr:sp macro="" textlink="">
      <cdr:nvSpPr>
        <cdr:cNvPr id="276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142" y="3732645"/>
          <a:ext cx="1913484" cy="3507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c</a:t>
          </a:r>
          <a:r>
            <a:rPr lang="en-US" altLang="ja-JP" sz="12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-</a:t>
          </a: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h-</a:t>
          </a:r>
          <a:r>
            <a:rPr lang="en-US" altLang="ja-JP" sz="1200" b="0" i="1" strike="noStrike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altLang="ja-JP" sz="900" b="0" i="1" strike="noStrike">
              <a:solidFill>
                <a:srgbClr val="000000"/>
              </a:solidFill>
              <a:latin typeface="Times"/>
              <a:ea typeface="Times"/>
              <a:cs typeface="Times"/>
            </a:rPr>
            <a:t>g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1</xdr:row>
      <xdr:rowOff>9525</xdr:rowOff>
    </xdr:from>
    <xdr:to>
      <xdr:col>8</xdr:col>
      <xdr:colOff>524768</xdr:colOff>
      <xdr:row>46</xdr:row>
      <xdr:rowOff>1135</xdr:rowOff>
    </xdr:to>
    <xdr:pic>
      <xdr:nvPicPr>
        <xdr:cNvPr id="4" name="Imagen 3" descr="Recorte de pantall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6401693" cy="81354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detalde.ehu.es\grupos$\SABAT_LAB\data\AMAIA\BOLD_043_AAN155\Fluorescence\binding2\BOLD_043_AAN155_ACN_RESULTS_binding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CONDITIONS"/>
      <sheetName val="BOLD_043_UV-vis"/>
      <sheetName val="Rose-Drago-ABSORBANCE"/>
      <sheetName val="Rose-Drago-FLUORESCENCE"/>
    </sheetNames>
    <sheetDataSet>
      <sheetData sheetId="0" refreshError="1"/>
      <sheetData sheetId="1" refreshError="1"/>
      <sheetData sheetId="2">
        <row r="13">
          <cell r="F13">
            <v>0</v>
          </cell>
        </row>
      </sheetData>
      <sheetData sheetId="3">
        <row r="13">
          <cell r="F13">
            <v>0</v>
          </cell>
          <cell r="G13">
            <v>1000</v>
          </cell>
          <cell r="M13">
            <v>0</v>
          </cell>
        </row>
        <row r="14">
          <cell r="F14">
            <v>5.0000000000000004E-6</v>
          </cell>
          <cell r="G14">
            <v>200411.5690966429</v>
          </cell>
          <cell r="M14">
            <v>0.1</v>
          </cell>
        </row>
        <row r="15">
          <cell r="F15">
            <v>1.4000000000000001E-5</v>
          </cell>
          <cell r="G15">
            <v>559013.09115690109</v>
          </cell>
          <cell r="M15">
            <v>0.28000000000000003</v>
          </cell>
        </row>
        <row r="16">
          <cell r="F16">
            <v>2.3000000000000003E-5</v>
          </cell>
          <cell r="G16">
            <v>916813.25596584077</v>
          </cell>
          <cell r="M16">
            <v>0.46</v>
          </cell>
        </row>
        <row r="17">
          <cell r="F17">
            <v>3.2000000000000005E-5</v>
          </cell>
          <cell r="G17">
            <v>1272653.5657879144</v>
          </cell>
          <cell r="M17">
            <v>0.64000000000000012</v>
          </cell>
        </row>
        <row r="18">
          <cell r="F18">
            <v>4.1000000000000007E-5</v>
          </cell>
          <cell r="G18">
            <v>1621319.4799182927</v>
          </cell>
          <cell r="M18">
            <v>0.82000000000000006</v>
          </cell>
        </row>
        <row r="19">
          <cell r="F19">
            <v>5.0000000000000002E-5</v>
          </cell>
          <cell r="G19">
            <v>1908309.6581415585</v>
          </cell>
          <cell r="M19">
            <v>1</v>
          </cell>
        </row>
        <row r="20">
          <cell r="F20">
            <v>6.0000000000000002E-5</v>
          </cell>
          <cell r="G20">
            <v>1979264.8082241551</v>
          </cell>
          <cell r="M20">
            <v>1.2</v>
          </cell>
        </row>
        <row r="21">
          <cell r="F21">
            <v>6.9999999999999994E-5</v>
          </cell>
          <cell r="G21">
            <v>1989186.2520537486</v>
          </cell>
          <cell r="M21">
            <v>1.4</v>
          </cell>
        </row>
        <row r="22">
          <cell r="F22">
            <v>7.9999999999999993E-5</v>
          </cell>
          <cell r="G22">
            <v>1992724.4684505225</v>
          </cell>
          <cell r="M22">
            <v>1.5999999999999999</v>
          </cell>
        </row>
        <row r="23">
          <cell r="F23">
            <v>8.9999999999999992E-5</v>
          </cell>
          <cell r="G23">
            <v>1994524.0420091394</v>
          </cell>
          <cell r="M23">
            <v>1.7999999999999998</v>
          </cell>
        </row>
        <row r="152">
          <cell r="C152">
            <v>20000000000</v>
          </cell>
          <cell r="D152">
            <v>22944053808.797543</v>
          </cell>
          <cell r="E152">
            <v>26321480259.04985</v>
          </cell>
          <cell r="F152">
            <v>30196072969.542103</v>
          </cell>
          <cell r="G152">
            <v>34641016151.377548</v>
          </cell>
          <cell r="H152">
            <v>39740266928.431557</v>
          </cell>
          <cell r="I152">
            <v>45590141139.095551</v>
          </cell>
          <cell r="J152">
            <v>52301132572.304138</v>
          </cell>
          <cell r="K152">
            <v>56150566286.152069</v>
          </cell>
          <cell r="L152">
            <v>60000000000</v>
          </cell>
        </row>
        <row r="153">
          <cell r="B153" t="str">
            <v>n=1</v>
          </cell>
          <cell r="C153">
            <v>-1.9955650636837065E-5</v>
          </cell>
          <cell r="D153">
            <v>-1.7544093461344204E-5</v>
          </cell>
          <cell r="E153">
            <v>-1.4425060384251254E-5</v>
          </cell>
          <cell r="F153">
            <v>-1.053963838109144E-5</v>
          </cell>
          <cell r="G153">
            <v>-5.8144386945550096E-6</v>
          </cell>
          <cell r="H153">
            <v>-1.6021065051870101E-7</v>
          </cell>
          <cell r="I153">
            <v>6.5298441295103077E-6</v>
          </cell>
          <cell r="J153">
            <v>1.4382088961084673E-5</v>
          </cell>
          <cell r="K153">
            <v>1.8946694131416731E-5</v>
          </cell>
          <cell r="L153">
            <v>2.3544838876603087E-5</v>
          </cell>
        </row>
        <row r="154">
          <cell r="B154" t="str">
            <v>n=2</v>
          </cell>
          <cell r="C154">
            <v>-1.1010328317172299E-5</v>
          </cell>
          <cell r="D154">
            <v>-1.0897214838995824E-5</v>
          </cell>
          <cell r="E154">
            <v>-9.7810835652018435E-6</v>
          </cell>
          <cell r="F154">
            <v>-7.6408527478845681E-6</v>
          </cell>
          <cell r="G154">
            <v>-4.4360972080258047E-6</v>
          </cell>
          <cell r="H154">
            <v>-1.0628477528199811E-7</v>
          </cell>
          <cell r="I154">
            <v>5.4303670577720222E-6</v>
          </cell>
          <cell r="J154">
            <v>1.2278435862724161E-5</v>
          </cell>
          <cell r="K154">
            <v>1.6375925841104281E-5</v>
          </cell>
          <cell r="L154">
            <v>2.0567269560896318E-5</v>
          </cell>
        </row>
        <row r="155">
          <cell r="B155" t="str">
            <v>n=3</v>
          </cell>
          <cell r="C155">
            <v>-2.095046869948582E-6</v>
          </cell>
          <cell r="D155">
            <v>-4.2737598031316573E-6</v>
          </cell>
          <cell r="E155">
            <v>-5.1543554768463418E-6</v>
          </cell>
          <cell r="F155">
            <v>-4.7534667876309618E-6</v>
          </cell>
          <cell r="G155">
            <v>-3.0635216563916208E-6</v>
          </cell>
          <cell r="H155">
            <v>-5.260000520565457E-8</v>
          </cell>
          <cell r="I155">
            <v>4.3361691565575294E-6</v>
          </cell>
          <cell r="J155">
            <v>1.0185681924776126E-5</v>
          </cell>
          <cell r="K155">
            <v>1.3819037030320261E-5</v>
          </cell>
          <cell r="L155">
            <v>1.7606425261375512E-5</v>
          </cell>
        </row>
        <row r="156">
          <cell r="B156" t="str">
            <v>n=4</v>
          </cell>
          <cell r="C156">
            <v>6.7467645318408806E-6</v>
          </cell>
          <cell r="D156">
            <v>2.2924088817250151E-6</v>
          </cell>
          <cell r="E156">
            <v>-5.6981208303496036E-7</v>
          </cell>
          <cell r="F156">
            <v>-1.8939606598108321E-6</v>
          </cell>
          <cell r="G156">
            <v>-1.7050476758599824E-6</v>
          </cell>
          <cell r="H156">
            <v>4.9510133405555488E-10</v>
          </cell>
          <cell r="I156">
            <v>3.2548823616698402E-6</v>
          </cell>
          <cell r="J156">
            <v>8.119583731006953E-6</v>
          </cell>
          <cell r="K156">
            <v>1.1296092839272397E-5</v>
          </cell>
          <cell r="L156">
            <v>1.468648482380075E-5</v>
          </cell>
        </row>
        <row r="157">
          <cell r="B157" t="str">
            <v>n=5</v>
          </cell>
          <cell r="C157">
            <v>1.5319625842442757E-5</v>
          </cell>
          <cell r="D157">
            <v>8.6488707502022946E-6</v>
          </cell>
          <cell r="E157">
            <v>3.8603067779303975E-6</v>
          </cell>
          <cell r="F157">
            <v>8.6348641209121668E-7</v>
          </cell>
          <cell r="G157">
            <v>-3.9819498957821369E-7</v>
          </cell>
          <cell r="H157">
            <v>5.1431640242452644E-8</v>
          </cell>
          <cell r="I157">
            <v>2.220858954240372E-6</v>
          </cell>
          <cell r="J157">
            <v>6.1510636016749411E-6</v>
          </cell>
          <cell r="K157">
            <v>8.8974089303492924E-6</v>
          </cell>
          <cell r="L157">
            <v>1.1916280204889252E-5</v>
          </cell>
        </row>
        <row r="158">
          <cell r="B158" t="str">
            <v>n=6</v>
          </cell>
          <cell r="C158">
            <v>2.1580418581822483E-5</v>
          </cell>
          <cell r="D158">
            <v>1.3202557474856727E-5</v>
          </cell>
          <cell r="E158">
            <v>6.9628926849473166E-6</v>
          </cell>
          <cell r="F158">
            <v>2.7435679677561842E-6</v>
          </cell>
          <cell r="G158">
            <v>4.648877336075859E-7</v>
          </cell>
          <cell r="H158">
            <v>8.3811738596342494E-8</v>
          </cell>
          <cell r="I158">
            <v>1.59314213041924E-6</v>
          </cell>
          <cell r="J158">
            <v>5.021387493661322E-6</v>
          </cell>
          <cell r="K158">
            <v>7.5669466073833956E-6</v>
          </cell>
          <cell r="L158">
            <v>1.043330132659299E-5</v>
          </cell>
        </row>
        <row r="159">
          <cell r="B159" t="str">
            <v>n=7</v>
          </cell>
          <cell r="C159">
            <v>1.9242850355520865E-5</v>
          </cell>
          <cell r="D159">
            <v>1.101545179315418E-5</v>
          </cell>
          <cell r="E159">
            <v>5.0738213185668311E-6</v>
          </cell>
          <cell r="F159">
            <v>1.3057320291034059E-6</v>
          </cell>
          <cell r="G159">
            <v>-3.5998862487445751E-7</v>
          </cell>
          <cell r="H159">
            <v>4.5196836288930527E-8</v>
          </cell>
          <cell r="I159">
            <v>2.5289416501184895E-6</v>
          </cell>
          <cell r="J159">
            <v>7.1381593681443443E-6</v>
          </cell>
          <cell r="K159">
            <v>1.038266979637213E-5</v>
          </cell>
          <cell r="L159">
            <v>1.3959909970008585E-5</v>
          </cell>
        </row>
        <row r="160">
          <cell r="B160" t="str">
            <v>n=8</v>
          </cell>
          <cell r="C160">
            <v>1.4617281638632472E-5</v>
          </cell>
          <cell r="D160">
            <v>7.0443374255397143E-6</v>
          </cell>
          <cell r="E160">
            <v>1.8710362986598003E-6</v>
          </cell>
          <cell r="F160">
            <v>-1.0003362606830052E-6</v>
          </cell>
          <cell r="G160">
            <v>-1.6240154073141202E-6</v>
          </cell>
          <cell r="H160">
            <v>-1.1781338466701919E-8</v>
          </cell>
          <cell r="I160">
            <v>3.8668181991045718E-6</v>
          </cell>
          <cell r="J160">
            <v>1.0085043098387647E-5</v>
          </cell>
          <cell r="K160">
            <v>1.4255494640193461E-5</v>
          </cell>
          <cell r="L160">
            <v>1.876034464206428E-5</v>
          </cell>
        </row>
        <row r="161">
          <cell r="B161" t="str">
            <v>n=9</v>
          </cell>
          <cell r="C161">
            <v>9.7524217432389554E-6</v>
          </cell>
          <cell r="D161">
            <v>2.8866420048740668E-6</v>
          </cell>
          <cell r="E161">
            <v>-1.4691438353059863E-6</v>
          </cell>
          <cell r="F161">
            <v>-3.397208876505964E-6</v>
          </cell>
          <cell r="G161">
            <v>-2.933970861064008E-6</v>
          </cell>
          <cell r="H161">
            <v>-7.0680041265640476E-8</v>
          </cell>
          <cell r="I161">
            <v>5.2467460879324936E-6</v>
          </cell>
          <cell r="J161">
            <v>1.3118744311875946E-5</v>
          </cell>
          <cell r="K161">
            <v>1.8238876759603447E-5</v>
          </cell>
          <cell r="L161">
            <v>2.3694002769647163E-5</v>
          </cell>
        </row>
        <row r="162">
          <cell r="B162" t="str">
            <v>n=10</v>
          </cell>
          <cell r="C162">
            <v>4.82238449076065E-6</v>
          </cell>
          <cell r="D162">
            <v>-1.3218737594245441E-6</v>
          </cell>
          <cell r="E162">
            <v>-4.8467472059604631E-6</v>
          </cell>
          <cell r="F162">
            <v>-5.8188144808991789E-6</v>
          </cell>
          <cell r="G162">
            <v>-4.2564362177243174E-6</v>
          </cell>
          <cell r="H162">
            <v>-1.3010185128005522E-7</v>
          </cell>
          <cell r="I162">
            <v>6.6381277846687376E-6</v>
          </cell>
          <cell r="J162">
            <v>1.6176092590592449E-5</v>
          </cell>
          <cell r="K162">
            <v>2.2252372112081033E-5</v>
          </cell>
          <cell r="L162">
            <v>2.866394787106333E-5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ringerlink.com/content/t8r7462w84330532/fulltext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pringerlink.com/content/t8r7462w84330532/fulltex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1"/>
  <sheetViews>
    <sheetView tabSelected="1" zoomScale="69" zoomScaleNormal="69" workbookViewId="0">
      <selection activeCell="P156" sqref="P156"/>
    </sheetView>
  </sheetViews>
  <sheetFormatPr baseColWidth="10" defaultColWidth="3.5" defaultRowHeight="14.25"/>
  <cols>
    <col min="1" max="1" width="11.875" style="317" customWidth="1"/>
    <col min="2" max="2" width="17.25" style="317" customWidth="1"/>
    <col min="3" max="3" width="13.25" style="317" customWidth="1"/>
    <col min="4" max="4" width="11.375" style="317" customWidth="1"/>
    <col min="5" max="5" width="11.875" style="317" customWidth="1"/>
    <col min="6" max="6" width="10.875" style="317" customWidth="1"/>
    <col min="7" max="7" width="13.75" style="317" customWidth="1"/>
    <col min="8" max="8" width="11.125" style="317" customWidth="1"/>
    <col min="9" max="9" width="13.375" style="317" customWidth="1"/>
    <col min="10" max="10" width="15.625" style="317" customWidth="1"/>
    <col min="11" max="11" width="13.625" style="317" customWidth="1"/>
    <col min="12" max="12" width="30.875" style="317" customWidth="1"/>
    <col min="13" max="13" width="10.25" style="317" bestFit="1" customWidth="1"/>
    <col min="14" max="14" width="12.25" style="317" customWidth="1"/>
    <col min="15" max="15" width="13" style="317" customWidth="1"/>
    <col min="16" max="16" width="12.75" style="317" customWidth="1"/>
    <col min="17" max="17" width="16.625" style="317" bestFit="1" customWidth="1"/>
    <col min="18" max="24" width="8.5" style="317" bestFit="1" customWidth="1"/>
    <col min="25" max="25" width="7.75" style="317" bestFit="1" customWidth="1"/>
    <col min="26" max="26" width="3.125" style="317" customWidth="1"/>
    <col min="27" max="27" width="8.125" style="317" customWidth="1"/>
    <col min="28" max="16384" width="3.5" style="317"/>
  </cols>
  <sheetData>
    <row r="1" spans="1:25" s="215" customFormat="1" ht="20.25" thickBot="1">
      <c r="A1" s="214" t="s">
        <v>47</v>
      </c>
      <c r="E1" s="216"/>
      <c r="F1" s="217"/>
      <c r="G1" s="218"/>
      <c r="H1" s="216"/>
      <c r="I1" s="216"/>
      <c r="J1" s="216"/>
      <c r="P1" s="216"/>
    </row>
    <row r="2" spans="1:25" s="221" customFormat="1" ht="18.75">
      <c r="A2" s="219" t="s">
        <v>48</v>
      </c>
      <c r="B2" s="220"/>
      <c r="C2" s="220"/>
      <c r="E2" s="222"/>
      <c r="F2" s="223"/>
      <c r="G2" s="224"/>
      <c r="H2" s="224"/>
      <c r="I2" s="224"/>
      <c r="J2" s="222"/>
      <c r="K2" s="225" t="s">
        <v>45</v>
      </c>
      <c r="L2" s="226"/>
      <c r="M2" s="226"/>
      <c r="N2" s="227"/>
      <c r="O2" s="228"/>
      <c r="P2" s="222"/>
    </row>
    <row r="3" spans="1:25" s="221" customFormat="1" ht="15.75">
      <c r="A3" s="219" t="s">
        <v>2</v>
      </c>
      <c r="B3" s="220"/>
      <c r="C3" s="220"/>
      <c r="E3" s="222"/>
      <c r="F3" s="229"/>
      <c r="G3" s="230"/>
      <c r="H3" s="230"/>
      <c r="I3" s="230"/>
      <c r="J3" s="222"/>
      <c r="K3" s="231" t="s">
        <v>0</v>
      </c>
      <c r="L3" s="232"/>
      <c r="M3" s="232"/>
      <c r="N3" s="232"/>
      <c r="O3" s="233"/>
      <c r="P3" s="222"/>
      <c r="W3" s="234"/>
      <c r="X3" s="234"/>
      <c r="Y3" s="234"/>
    </row>
    <row r="4" spans="1:25" s="221" customFormat="1" ht="15.75">
      <c r="A4" s="235" t="s">
        <v>4</v>
      </c>
      <c r="B4" s="219"/>
      <c r="C4" s="220"/>
      <c r="E4" s="222"/>
      <c r="F4" s="236"/>
      <c r="G4" s="237"/>
      <c r="H4" s="222"/>
      <c r="I4" s="237"/>
      <c r="J4" s="222"/>
      <c r="K4" s="238" t="s">
        <v>1</v>
      </c>
      <c r="L4" s="232"/>
      <c r="M4" s="232"/>
      <c r="N4" s="232"/>
      <c r="O4" s="233"/>
      <c r="P4" s="222"/>
      <c r="W4" s="239"/>
      <c r="X4" s="239"/>
      <c r="Y4" s="239"/>
    </row>
    <row r="5" spans="1:25" s="221" customFormat="1" ht="16.5" thickBot="1">
      <c r="A5" s="235" t="s">
        <v>5</v>
      </c>
      <c r="B5" s="219"/>
      <c r="C5" s="220"/>
      <c r="E5" s="223"/>
      <c r="F5" s="236"/>
      <c r="G5" s="237"/>
      <c r="H5" s="222"/>
      <c r="I5" s="222"/>
      <c r="J5" s="222"/>
      <c r="K5" s="240" t="s">
        <v>3</v>
      </c>
      <c r="L5" s="241"/>
      <c r="M5" s="241"/>
      <c r="N5" s="241"/>
      <c r="O5" s="242"/>
      <c r="P5" s="222"/>
    </row>
    <row r="6" spans="1:25" s="221" customFormat="1" ht="15.75">
      <c r="A6" s="235"/>
      <c r="B6" s="219"/>
      <c r="C6" s="220"/>
      <c r="E6" s="223"/>
      <c r="F6" s="236"/>
      <c r="G6" s="237"/>
      <c r="H6" s="222"/>
      <c r="I6" s="222"/>
      <c r="J6" s="222"/>
      <c r="P6" s="222"/>
    </row>
    <row r="7" spans="1:25" s="221" customFormat="1" ht="15.75">
      <c r="B7" s="219"/>
      <c r="C7" s="220"/>
      <c r="E7" s="222"/>
      <c r="F7" s="236"/>
      <c r="G7" s="222"/>
      <c r="H7" s="222"/>
      <c r="I7" s="222"/>
      <c r="J7" s="222"/>
    </row>
    <row r="8" spans="1:25" s="221" customFormat="1" ht="15.75">
      <c r="B8" s="219"/>
      <c r="C8" s="220"/>
      <c r="E8" s="223"/>
      <c r="F8" s="236"/>
      <c r="G8" s="222"/>
      <c r="H8" s="222"/>
      <c r="I8" s="222"/>
      <c r="J8" s="222"/>
    </row>
    <row r="9" spans="1:25" s="221" customFormat="1" ht="15.75">
      <c r="B9" s="219"/>
      <c r="E9" s="222"/>
      <c r="F9" s="243"/>
      <c r="G9" s="223"/>
      <c r="H9" s="222"/>
      <c r="I9" s="222"/>
      <c r="J9" s="222"/>
    </row>
    <row r="10" spans="1:25" s="244" customFormat="1" ht="20.25" thickBot="1">
      <c r="C10" s="245"/>
      <c r="D10" s="245"/>
      <c r="E10" s="246"/>
      <c r="F10" s="246"/>
      <c r="G10" s="246"/>
      <c r="H10" s="246"/>
      <c r="I10" s="246"/>
      <c r="J10" s="246"/>
      <c r="K10" s="247" t="s">
        <v>49</v>
      </c>
    </row>
    <row r="11" spans="1:25" s="255" customFormat="1" ht="19.5">
      <c r="A11" s="248" t="s">
        <v>6</v>
      </c>
      <c r="B11" s="244"/>
      <c r="C11" s="244"/>
      <c r="D11" s="249"/>
      <c r="E11" s="250"/>
      <c r="F11" s="250"/>
      <c r="G11" s="250"/>
      <c r="H11" s="250"/>
      <c r="I11" s="251"/>
      <c r="J11" s="252" t="s">
        <v>62</v>
      </c>
      <c r="K11" s="252" t="s">
        <v>63</v>
      </c>
      <c r="L11" s="253" t="s">
        <v>64</v>
      </c>
      <c r="M11" s="254"/>
    </row>
    <row r="12" spans="1:25" s="221" customFormat="1" ht="20.25" thickBot="1">
      <c r="B12" s="255"/>
      <c r="C12" s="256"/>
      <c r="D12" s="257"/>
      <c r="E12" s="258" t="s">
        <v>58</v>
      </c>
      <c r="F12" s="259" t="s">
        <v>59</v>
      </c>
      <c r="G12" s="259" t="s">
        <v>57</v>
      </c>
      <c r="H12" s="259" t="s">
        <v>60</v>
      </c>
      <c r="I12" s="260" t="s">
        <v>61</v>
      </c>
      <c r="J12" s="261" t="s">
        <v>65</v>
      </c>
      <c r="K12" s="262" t="s">
        <v>85</v>
      </c>
      <c r="L12" s="263" t="s">
        <v>86</v>
      </c>
      <c r="M12" s="264" t="s">
        <v>92</v>
      </c>
    </row>
    <row r="13" spans="1:25" s="221" customFormat="1" ht="15.75">
      <c r="B13" s="265" t="s">
        <v>7</v>
      </c>
      <c r="C13" s="266" t="s">
        <v>8</v>
      </c>
      <c r="D13" s="267" t="s">
        <v>46</v>
      </c>
      <c r="E13" s="268">
        <v>5.0000000000000002E-5</v>
      </c>
      <c r="F13" s="269">
        <v>0</v>
      </c>
      <c r="G13" s="270">
        <v>1000</v>
      </c>
      <c r="H13" s="269"/>
      <c r="I13" s="269"/>
      <c r="J13" s="269"/>
      <c r="K13" s="269"/>
      <c r="L13" s="271"/>
      <c r="M13" s="272">
        <f>F13/E13</f>
        <v>0</v>
      </c>
    </row>
    <row r="14" spans="1:25" s="221" customFormat="1" ht="15.75">
      <c r="B14" s="273" t="s">
        <v>9</v>
      </c>
      <c r="C14" s="274" t="s">
        <v>10</v>
      </c>
      <c r="D14" s="275" t="s">
        <v>11</v>
      </c>
      <c r="E14" s="276">
        <f>E13</f>
        <v>5.0000000000000002E-5</v>
      </c>
      <c r="F14" s="277">
        <v>5.0000000000000004E-6</v>
      </c>
      <c r="G14" s="278">
        <v>200411.5690966429</v>
      </c>
      <c r="H14" s="279">
        <f>E14*$C$17</f>
        <v>1000</v>
      </c>
      <c r="I14" s="279">
        <f>F14*$C$18</f>
        <v>0</v>
      </c>
      <c r="J14" s="280">
        <f>G14-H14-I14</f>
        <v>199411.5690966429</v>
      </c>
      <c r="K14" s="279">
        <f>-(E14+F14)</f>
        <v>-5.5000000000000002E-5</v>
      </c>
      <c r="L14" s="281">
        <f>(E14*F14)/J14</f>
        <v>1.2536885454165396E-15</v>
      </c>
      <c r="M14" s="272">
        <f>F14/E14</f>
        <v>0.1</v>
      </c>
      <c r="U14" s="282"/>
    </row>
    <row r="15" spans="1:25" s="221" customFormat="1" ht="16.5" thickBot="1">
      <c r="B15" s="273" t="s">
        <v>12</v>
      </c>
      <c r="C15" s="283">
        <v>25</v>
      </c>
      <c r="D15" s="275" t="s">
        <v>13</v>
      </c>
      <c r="E15" s="276">
        <f>E14</f>
        <v>5.0000000000000002E-5</v>
      </c>
      <c r="F15" s="277">
        <v>1.4000000000000001E-5</v>
      </c>
      <c r="G15" s="278">
        <v>559013.09115690109</v>
      </c>
      <c r="H15" s="279">
        <f>E15*$C$17</f>
        <v>1000</v>
      </c>
      <c r="I15" s="279">
        <f>F15*$C$18</f>
        <v>0</v>
      </c>
      <c r="J15" s="280">
        <f>G15-H15-I15</f>
        <v>558013.09115690109</v>
      </c>
      <c r="K15" s="279">
        <f>-(E15+F15)</f>
        <v>-6.4000000000000011E-5</v>
      </c>
      <c r="L15" s="281">
        <f>(E15*F15)/J15</f>
        <v>1.254450856249133E-15</v>
      </c>
      <c r="M15" s="272">
        <f>F15/E15</f>
        <v>0.28000000000000003</v>
      </c>
    </row>
    <row r="16" spans="1:25" s="221" customFormat="1" ht="19.5" thickBot="1">
      <c r="B16" s="284" t="s">
        <v>91</v>
      </c>
      <c r="C16" s="285">
        <v>557</v>
      </c>
      <c r="D16" s="275" t="s">
        <v>14</v>
      </c>
      <c r="E16" s="276">
        <f>E15</f>
        <v>5.0000000000000002E-5</v>
      </c>
      <c r="F16" s="277">
        <v>2.3000000000000003E-5</v>
      </c>
      <c r="G16" s="278">
        <v>916813.25596584077</v>
      </c>
      <c r="H16" s="279">
        <f>E16*$C$17</f>
        <v>1000</v>
      </c>
      <c r="I16" s="279">
        <f>F16*$C$18</f>
        <v>0</v>
      </c>
      <c r="J16" s="280">
        <f>G16-H16-I16</f>
        <v>915813.25596584077</v>
      </c>
      <c r="K16" s="279">
        <f>-(E16+F16)</f>
        <v>-7.3000000000000013E-5</v>
      </c>
      <c r="L16" s="281">
        <f>(E16*F16)/J16</f>
        <v>1.2557145165879695E-15</v>
      </c>
      <c r="M16" s="272">
        <f>F16/E16</f>
        <v>0.46</v>
      </c>
    </row>
    <row r="17" spans="1:15" s="215" customFormat="1" ht="15" customHeight="1">
      <c r="A17" s="221"/>
      <c r="B17" s="286" t="s">
        <v>67</v>
      </c>
      <c r="C17" s="276">
        <f>G13/E13</f>
        <v>20000000</v>
      </c>
      <c r="D17" s="275" t="s">
        <v>15</v>
      </c>
      <c r="E17" s="276">
        <f>E16</f>
        <v>5.0000000000000002E-5</v>
      </c>
      <c r="F17" s="277">
        <v>3.2000000000000005E-5</v>
      </c>
      <c r="G17" s="278">
        <v>1272653.5657879144</v>
      </c>
      <c r="H17" s="279">
        <f>E17*$C$17</f>
        <v>1000</v>
      </c>
      <c r="I17" s="279">
        <f>F17*$C$18</f>
        <v>0</v>
      </c>
      <c r="J17" s="280">
        <f>G17-H17-I17</f>
        <v>1271653.5657879144</v>
      </c>
      <c r="K17" s="279">
        <f>-(E17+F17)</f>
        <v>-8.2000000000000015E-5</v>
      </c>
      <c r="L17" s="281">
        <f>(E17*F17)/J17</f>
        <v>1.2582043121222587E-15</v>
      </c>
      <c r="M17" s="272">
        <f>F17/E17</f>
        <v>0.64000000000000012</v>
      </c>
    </row>
    <row r="18" spans="1:15" s="244" customFormat="1" ht="15.75" customHeight="1" thickBot="1">
      <c r="A18" s="215"/>
      <c r="B18" s="287" t="s">
        <v>68</v>
      </c>
      <c r="C18" s="288">
        <v>0</v>
      </c>
      <c r="D18" s="275" t="s">
        <v>16</v>
      </c>
      <c r="E18" s="276">
        <f>E17</f>
        <v>5.0000000000000002E-5</v>
      </c>
      <c r="F18" s="277">
        <v>4.1000000000000007E-5</v>
      </c>
      <c r="G18" s="278">
        <v>1621319.4799182927</v>
      </c>
      <c r="H18" s="279">
        <f>E18*$C$17</f>
        <v>1000</v>
      </c>
      <c r="I18" s="279">
        <f>F18*$C$18</f>
        <v>0</v>
      </c>
      <c r="J18" s="280">
        <f>G18-H18-I18</f>
        <v>1620319.4799182927</v>
      </c>
      <c r="K18" s="279">
        <f>-(E18+F18)</f>
        <v>-9.1000000000000016E-5</v>
      </c>
      <c r="L18" s="281">
        <f>(E18*F18)/J18</f>
        <v>1.2651825923264067E-15</v>
      </c>
      <c r="M18" s="272">
        <f>F18/E18</f>
        <v>0.82000000000000006</v>
      </c>
    </row>
    <row r="19" spans="1:15" s="221" customFormat="1" ht="16.5" customHeight="1" thickBot="1">
      <c r="A19" s="244"/>
      <c r="B19" s="284" t="s">
        <v>90</v>
      </c>
      <c r="C19" s="285">
        <v>405</v>
      </c>
      <c r="D19" s="275" t="s">
        <v>17</v>
      </c>
      <c r="E19" s="276">
        <f>E18</f>
        <v>5.0000000000000002E-5</v>
      </c>
      <c r="F19" s="277">
        <v>5.0000000000000002E-5</v>
      </c>
      <c r="G19" s="289">
        <v>1908309.6581415585</v>
      </c>
      <c r="H19" s="279">
        <f>E19*$C$17</f>
        <v>1000</v>
      </c>
      <c r="I19" s="279">
        <f>F19*$C$18</f>
        <v>0</v>
      </c>
      <c r="J19" s="279">
        <f>G19-H19-I19</f>
        <v>1907309.6581415585</v>
      </c>
      <c r="K19" s="279">
        <f>-(E19+F19)</f>
        <v>-1E-4</v>
      </c>
      <c r="L19" s="281">
        <f>(E19*F19)/J19</f>
        <v>1.3107467837372282E-15</v>
      </c>
      <c r="M19" s="272">
        <f>F19/E19</f>
        <v>1</v>
      </c>
    </row>
    <row r="20" spans="1:15" s="221" customFormat="1" ht="20.25" thickBot="1">
      <c r="B20" s="244"/>
      <c r="C20" s="290"/>
      <c r="D20" s="275" t="s">
        <v>18</v>
      </c>
      <c r="E20" s="276">
        <f>E19</f>
        <v>5.0000000000000002E-5</v>
      </c>
      <c r="F20" s="277">
        <v>6.0000000000000002E-5</v>
      </c>
      <c r="G20" s="289">
        <v>1979264.8082241551</v>
      </c>
      <c r="H20" s="279">
        <f>E20*$C$17</f>
        <v>1000</v>
      </c>
      <c r="I20" s="279">
        <f>F20*$C$18</f>
        <v>0</v>
      </c>
      <c r="J20" s="279">
        <f>G20-H20-I20</f>
        <v>1978264.8082241551</v>
      </c>
      <c r="K20" s="279">
        <f>-(E20+F20)</f>
        <v>-1.1E-4</v>
      </c>
      <c r="L20" s="281">
        <f>(E20*F20)/J20</f>
        <v>1.5164804972156557E-15</v>
      </c>
      <c r="M20" s="272">
        <f>F20/E20</f>
        <v>1.2</v>
      </c>
      <c r="O20" s="291"/>
    </row>
    <row r="21" spans="1:15" s="221" customFormat="1" ht="15.75">
      <c r="C21" s="222"/>
      <c r="D21" s="275" t="s">
        <v>19</v>
      </c>
      <c r="E21" s="276">
        <f>E20</f>
        <v>5.0000000000000002E-5</v>
      </c>
      <c r="F21" s="277">
        <v>6.9999999999999994E-5</v>
      </c>
      <c r="G21" s="289">
        <v>1989186.2520537486</v>
      </c>
      <c r="H21" s="279">
        <f>E21*$C$17</f>
        <v>1000</v>
      </c>
      <c r="I21" s="279">
        <f>F21*$C$18</f>
        <v>0</v>
      </c>
      <c r="J21" s="279">
        <f>G21-H21-I21</f>
        <v>1988186.2520537486</v>
      </c>
      <c r="K21" s="279">
        <f>-(E21+F21)</f>
        <v>-1.1999999999999999E-4</v>
      </c>
      <c r="L21" s="281">
        <f>(E21*F21)/J21</f>
        <v>1.760398451797252E-15</v>
      </c>
      <c r="M21" s="272">
        <f>F21/E21</f>
        <v>1.4</v>
      </c>
    </row>
    <row r="22" spans="1:15" s="221" customFormat="1" ht="16.5" thickBot="1">
      <c r="D22" s="275" t="s">
        <v>20</v>
      </c>
      <c r="E22" s="276">
        <f>E21</f>
        <v>5.0000000000000002E-5</v>
      </c>
      <c r="F22" s="277">
        <v>7.9999999999999993E-5</v>
      </c>
      <c r="G22" s="289">
        <v>1992724.4684505225</v>
      </c>
      <c r="H22" s="279">
        <f>E22*$C$17</f>
        <v>1000</v>
      </c>
      <c r="I22" s="279">
        <f>F22*$C$18</f>
        <v>0</v>
      </c>
      <c r="J22" s="279">
        <f>G22-H22-I22</f>
        <v>1991724.4684505225</v>
      </c>
      <c r="K22" s="279">
        <f>-(E22+F22)</f>
        <v>-1.2999999999999999E-4</v>
      </c>
      <c r="L22" s="281">
        <f>(E22*F22)/J22</f>
        <v>2.0083099160356408E-15</v>
      </c>
      <c r="M22" s="272">
        <f>F22/E22</f>
        <v>1.5999999999999999</v>
      </c>
    </row>
    <row r="23" spans="1:15" s="221" customFormat="1" ht="19.5" thickBot="1">
      <c r="B23" s="284" t="s">
        <v>72</v>
      </c>
      <c r="C23" s="292">
        <f>G23/E23</f>
        <v>39890480840.182785</v>
      </c>
      <c r="D23" s="293" t="s">
        <v>21</v>
      </c>
      <c r="E23" s="294">
        <f>E22</f>
        <v>5.0000000000000002E-5</v>
      </c>
      <c r="F23" s="295">
        <v>8.9999999999999992E-5</v>
      </c>
      <c r="G23" s="296">
        <v>1994524.0420091394</v>
      </c>
      <c r="H23" s="297">
        <f>E23*$C$17</f>
        <v>1000</v>
      </c>
      <c r="I23" s="297">
        <f>F23*$C$18</f>
        <v>0</v>
      </c>
      <c r="J23" s="297">
        <f>G23-H23-I23</f>
        <v>1993524.0420091394</v>
      </c>
      <c r="K23" s="297">
        <f>-(E23+F23)</f>
        <v>-1.3999999999999999E-4</v>
      </c>
      <c r="L23" s="298">
        <f>(E23*F23)/J23</f>
        <v>2.2573091195151832E-15</v>
      </c>
      <c r="M23" s="299">
        <f>F23/E23</f>
        <v>1.7999999999999998</v>
      </c>
    </row>
    <row r="24" spans="1:15" s="221" customFormat="1" ht="15.75">
      <c r="D24" s="300"/>
      <c r="E24" s="301"/>
      <c r="F24" s="301"/>
      <c r="G24" s="302"/>
      <c r="H24" s="303"/>
      <c r="I24" s="303"/>
      <c r="J24" s="304"/>
      <c r="K24" s="305"/>
    </row>
    <row r="25" spans="1:15" s="221" customFormat="1" ht="15.75"/>
    <row r="26" spans="1:15" s="221" customFormat="1" ht="15.75"/>
    <row r="27" spans="1:15" s="221" customFormat="1" ht="15.75"/>
    <row r="28" spans="1:15" s="221" customFormat="1" ht="15.75"/>
    <row r="29" spans="1:15" s="221" customFormat="1" ht="15.75"/>
    <row r="30" spans="1:15" s="221" customFormat="1" ht="20.25" thickBot="1">
      <c r="B30" s="248" t="s">
        <v>22</v>
      </c>
      <c r="C30" s="256"/>
      <c r="D30" s="256"/>
      <c r="E30" s="256"/>
      <c r="F30" s="248" t="s">
        <v>23</v>
      </c>
      <c r="G30" s="256"/>
      <c r="H30" s="256"/>
      <c r="I30" s="256"/>
      <c r="J30" s="248" t="s">
        <v>50</v>
      </c>
      <c r="K30" s="248"/>
      <c r="L30" s="244"/>
    </row>
    <row r="31" spans="1:15" s="256" customFormat="1" ht="19.5">
      <c r="B31" s="306" t="s">
        <v>24</v>
      </c>
      <c r="C31" s="307" t="s">
        <v>62</v>
      </c>
      <c r="D31" s="307" t="s">
        <v>63</v>
      </c>
      <c r="E31" s="308" t="s">
        <v>64</v>
      </c>
      <c r="F31" s="309" t="s">
        <v>25</v>
      </c>
      <c r="G31" s="310"/>
      <c r="H31" s="306" t="s">
        <v>69</v>
      </c>
      <c r="I31" s="308" t="s">
        <v>70</v>
      </c>
      <c r="J31" s="306" t="s">
        <v>71</v>
      </c>
      <c r="K31" s="307" t="s">
        <v>69</v>
      </c>
      <c r="L31" s="308" t="s">
        <v>70</v>
      </c>
    </row>
    <row r="32" spans="1:15" s="221" customFormat="1" ht="15.75">
      <c r="B32" s="311" t="str">
        <f>D14</f>
        <v>n=1</v>
      </c>
      <c r="C32" s="312">
        <f>J14</f>
        <v>199411.5690966429</v>
      </c>
      <c r="D32" s="312">
        <f>K14</f>
        <v>-5.5000000000000002E-5</v>
      </c>
      <c r="E32" s="313">
        <f>L14</f>
        <v>1.2536885454165396E-15</v>
      </c>
      <c r="F32" s="275">
        <v>1</v>
      </c>
      <c r="G32" s="300">
        <v>2</v>
      </c>
      <c r="H32" s="314">
        <f>(-(D32-D33)-((D32-D33)^2-4*(E32-E33)*(C32-C33))^0.5)/2/(E32-E33)</f>
        <v>11766227671720.779</v>
      </c>
      <c r="I32" s="315">
        <f>(-(D32-D33)+((D32-D33)^2-4*(E32-E33)*(C32-C33))^0.5)/2/(E32-E33)</f>
        <v>39979999999.999741</v>
      </c>
      <c r="J32" s="314">
        <f>H32-I32</f>
        <v>11726247671720.779</v>
      </c>
      <c r="K32" s="316">
        <f>IF(J32&gt;0,H32,I32)</f>
        <v>11766227671720.779</v>
      </c>
      <c r="L32" s="315">
        <f>IF(J32&lt;0,H32,I32)</f>
        <v>39979999999.999741</v>
      </c>
    </row>
    <row r="33" spans="2:12" s="221" customFormat="1" ht="15.75">
      <c r="B33" s="311" t="str">
        <f>D15</f>
        <v>n=2</v>
      </c>
      <c r="C33" s="312">
        <f>J15</f>
        <v>558013.09115690109</v>
      </c>
      <c r="D33" s="312">
        <f>K15</f>
        <v>-6.4000000000000011E-5</v>
      </c>
      <c r="E33" s="313">
        <f>L15</f>
        <v>1.254450856249133E-15</v>
      </c>
      <c r="F33" s="275">
        <v>2</v>
      </c>
      <c r="G33" s="300">
        <v>3</v>
      </c>
      <c r="H33" s="314">
        <f>(-(D33-D34)-((D33-D34)^2-4*(E33-E34)*(C33-C34))^0.5)/2/(E33-E34)</f>
        <v>7082187028116.3887</v>
      </c>
      <c r="I33" s="315">
        <f>(-(D33-D34)+((D33-D34)^2-4*(E33-E34)*(C33-C34))^0.5)/2/(E33-E34)</f>
        <v>39980000000.000282</v>
      </c>
      <c r="J33" s="314">
        <f>H33-I33</f>
        <v>7042207028116.3887</v>
      </c>
      <c r="K33" s="316">
        <f>IF(J33&gt;0,H33,I33)</f>
        <v>7082187028116.3887</v>
      </c>
      <c r="L33" s="315">
        <f>IF(J33&lt;0,H33,I33)</f>
        <v>39980000000.000282</v>
      </c>
    </row>
    <row r="34" spans="2:12" s="221" customFormat="1" ht="15.75">
      <c r="B34" s="311" t="str">
        <f>D16</f>
        <v>n=3</v>
      </c>
      <c r="C34" s="312">
        <f>J16</f>
        <v>915813.25596584077</v>
      </c>
      <c r="D34" s="312">
        <f>K16</f>
        <v>-7.3000000000000013E-5</v>
      </c>
      <c r="E34" s="313">
        <f>L16</f>
        <v>1.2557145165879695E-15</v>
      </c>
      <c r="F34" s="275">
        <v>3</v>
      </c>
      <c r="G34" s="300">
        <v>4</v>
      </c>
      <c r="H34" s="314">
        <f>(-(D34-D35)-((D34-D35)^2-4*(E34-E35)*(C34-C35))^0.5)/2/(E34-E35)</f>
        <v>3574774655975.9678</v>
      </c>
      <c r="I34" s="315">
        <f>(-(D34-D35)+((D34-D35)^2-4*(E34-E35)*(C34-C35))^0.5)/2/(E34-E35)</f>
        <v>39979999999.999992</v>
      </c>
      <c r="J34" s="314">
        <f>H34-I34</f>
        <v>3534794655975.9678</v>
      </c>
      <c r="K34" s="316">
        <f>IF(J34&gt;0,H34,I34)</f>
        <v>3574774655975.9678</v>
      </c>
      <c r="L34" s="315">
        <f>IF(J34&lt;0,H34,I34)</f>
        <v>39979999999.999992</v>
      </c>
    </row>
    <row r="35" spans="2:12" s="221" customFormat="1" ht="15.75">
      <c r="B35" s="311" t="str">
        <f>D17</f>
        <v>n=4</v>
      </c>
      <c r="C35" s="312">
        <f>J17</f>
        <v>1271653.5657879144</v>
      </c>
      <c r="D35" s="312">
        <f>K17</f>
        <v>-8.2000000000000015E-5</v>
      </c>
      <c r="E35" s="313">
        <f>L17</f>
        <v>1.2582043121222587E-15</v>
      </c>
      <c r="F35" s="275">
        <v>4</v>
      </c>
      <c r="G35" s="300">
        <v>5</v>
      </c>
      <c r="H35" s="314">
        <f>(-(D35-D36)-((D35-D36)^2-4*(E35-E36)*(C35-C36))^0.5)/2/(E35-E36)</f>
        <v>1249736052767.592</v>
      </c>
      <c r="I35" s="315">
        <f>(-(D35-D36)+((D35-D36)^2-4*(E35-E36)*(C35-C36))^0.5)/2/(E35-E36)</f>
        <v>39980000000.000061</v>
      </c>
      <c r="J35" s="314">
        <f>H35-I35</f>
        <v>1209756052767.592</v>
      </c>
      <c r="K35" s="316">
        <f>IF(J35&gt;0,H35,I35)</f>
        <v>1249736052767.592</v>
      </c>
      <c r="L35" s="315">
        <f>IF(J35&lt;0,H35,I35)</f>
        <v>39980000000.000061</v>
      </c>
    </row>
    <row r="36" spans="2:12" s="221" customFormat="1" ht="15.75">
      <c r="B36" s="311" t="str">
        <f>D18</f>
        <v>n=5</v>
      </c>
      <c r="C36" s="312">
        <f>J18</f>
        <v>1620319.4799182927</v>
      </c>
      <c r="D36" s="312">
        <f>K18</f>
        <v>-9.1000000000000016E-5</v>
      </c>
      <c r="E36" s="313">
        <f>L18</f>
        <v>1.2651825923264067E-15</v>
      </c>
      <c r="F36" s="275">
        <v>5</v>
      </c>
      <c r="G36" s="300">
        <v>6</v>
      </c>
      <c r="H36" s="314">
        <f>(-(D36-D37)+((D36-D37)^2-4*(E36-E37)*(C36-C37))^0.5)/2/(E36-E37)</f>
        <v>39979999999.999985</v>
      </c>
      <c r="I36" s="315">
        <f>(-(D36-D37)-((D36-D37)^2-4*(E36-E37)*(C36-C37))^0.5)/2/(E36-E37)</f>
        <v>157543531556.89923</v>
      </c>
      <c r="J36" s="314">
        <f>H36-I36</f>
        <v>-117563531556.89925</v>
      </c>
      <c r="K36" s="316">
        <f>IF(J36&gt;0,H36,I36)</f>
        <v>157543531556.89923</v>
      </c>
      <c r="L36" s="315">
        <f>IF(J36&lt;0,H36,I36)</f>
        <v>39979999999.999985</v>
      </c>
    </row>
    <row r="37" spans="2:12" s="221" customFormat="1" ht="15.75">
      <c r="B37" s="311" t="str">
        <f>D19</f>
        <v>n=6</v>
      </c>
      <c r="C37" s="312">
        <f>J19</f>
        <v>1907309.6581415585</v>
      </c>
      <c r="D37" s="312">
        <f>K19</f>
        <v>-1E-4</v>
      </c>
      <c r="E37" s="313">
        <f>L19</f>
        <v>1.3107467837372282E-15</v>
      </c>
      <c r="F37" s="275">
        <v>6</v>
      </c>
      <c r="G37" s="300">
        <v>7</v>
      </c>
      <c r="H37" s="314">
        <f>(-(D37-D38)+((D37-D38)^2-4*(E37-E38)*(C37-C38))^0.5)/2/(E37-E38)</f>
        <v>8626520686.0157127</v>
      </c>
      <c r="I37" s="315">
        <f>(-(D37-D38)-((D37-D38)^2-4*(E37-E38)*(C37-C38))^0.5)/2/(E37-E38)</f>
        <v>39979999999.999908</v>
      </c>
      <c r="J37" s="314">
        <f>H37-I37</f>
        <v>-31353479313.984196</v>
      </c>
      <c r="K37" s="316">
        <f>IF(J37&gt;0,H37,I37)</f>
        <v>39979999999.999908</v>
      </c>
      <c r="L37" s="315">
        <f>IF(J37&lt;0,H37,I37)</f>
        <v>8626520686.0157127</v>
      </c>
    </row>
    <row r="38" spans="2:12" s="221" customFormat="1" ht="15.75">
      <c r="B38" s="311" t="str">
        <f>D20</f>
        <v>n=7</v>
      </c>
      <c r="C38" s="312">
        <f>J20</f>
        <v>1978264.8082241551</v>
      </c>
      <c r="D38" s="312">
        <f>K20</f>
        <v>-1.1E-4</v>
      </c>
      <c r="E38" s="313">
        <f>L20</f>
        <v>1.5164804972156557E-15</v>
      </c>
      <c r="F38" s="275">
        <v>7</v>
      </c>
      <c r="G38" s="300">
        <v>8</v>
      </c>
      <c r="H38" s="314">
        <f>(-(D38-D39)+((D38-D39)^2-4*(E38-E39)*(C38-C39))^0.5)/2/(E38-E39)</f>
        <v>1017392000.7382456</v>
      </c>
      <c r="I38" s="315">
        <f>(-(D38-D39)-((D38-D39)^2-4*(E38-E39)*(C38-C39))^0.5)/2/(E38-E39)</f>
        <v>39980000000.000069</v>
      </c>
      <c r="J38" s="314">
        <f>H38-I38</f>
        <v>-38962607999.261826</v>
      </c>
      <c r="K38" s="316">
        <f>IF(J38&gt;0,H38,I38)</f>
        <v>39980000000.000069</v>
      </c>
      <c r="L38" s="315">
        <f>IF(J38&lt;0,H38,I38)</f>
        <v>1017392000.7382456</v>
      </c>
    </row>
    <row r="39" spans="2:12" s="221" customFormat="1" ht="15" customHeight="1">
      <c r="B39" s="311" t="str">
        <f>D21</f>
        <v>n=8</v>
      </c>
      <c r="C39" s="312">
        <f>J21</f>
        <v>1988186.2520537486</v>
      </c>
      <c r="D39" s="312">
        <f>K21</f>
        <v>-1.1999999999999999E-4</v>
      </c>
      <c r="E39" s="313">
        <f>L21</f>
        <v>1.760398451797252E-15</v>
      </c>
      <c r="F39" s="275">
        <v>8</v>
      </c>
      <c r="G39" s="300">
        <v>9</v>
      </c>
      <c r="H39" s="314">
        <f>(-(D39-D40)+((D39-D40)^2-4*(E39-E40)*(C39-C40))^0.5)/2/(E39-E40)</f>
        <v>356980908.57195324</v>
      </c>
      <c r="I39" s="315">
        <f>(-(D39-D40)-((D39-D40)^2-4*(E39-E40)*(C39-C40))^0.5)/2/(E39-E40)</f>
        <v>39979999999.999969</v>
      </c>
      <c r="J39" s="314">
        <f>H39-I39</f>
        <v>-39623019091.428017</v>
      </c>
      <c r="K39" s="316">
        <f>IF(J39&gt;0,H39,I39)</f>
        <v>39979999999.999969</v>
      </c>
      <c r="L39" s="315">
        <f>IF(J39&lt;0,H39,I39)</f>
        <v>356980908.57195324</v>
      </c>
    </row>
    <row r="40" spans="2:12" s="244" customFormat="1" ht="19.5">
      <c r="B40" s="311" t="str">
        <f>D22</f>
        <v>n=9</v>
      </c>
      <c r="C40" s="312">
        <f>J22</f>
        <v>1991724.4684505225</v>
      </c>
      <c r="D40" s="312">
        <f>K22</f>
        <v>-1.2999999999999999E-4</v>
      </c>
      <c r="E40" s="313">
        <f>L22</f>
        <v>2.0083099160356408E-15</v>
      </c>
      <c r="F40" s="275">
        <v>9</v>
      </c>
      <c r="G40" s="300">
        <v>10</v>
      </c>
      <c r="H40" s="314">
        <f>(-(D40-D41)+((D40-D41)^2-4*(E40-E41)*(C40-C41))^0.5)/2/(E40-E41)</f>
        <v>180771039.66143653</v>
      </c>
      <c r="I40" s="315">
        <f>(-(D40-D41)-((D40-D41)^2-4*(E40-E41)*(C40-C41))^0.5)/2/(E40-E41)</f>
        <v>39980000000.000099</v>
      </c>
      <c r="J40" s="314">
        <f>H40-I40</f>
        <v>-39799228960.338661</v>
      </c>
      <c r="K40" s="316">
        <f>IF(J40&gt;0,H40,I40)</f>
        <v>39980000000.000099</v>
      </c>
      <c r="L40" s="315">
        <f>IF(J40&lt;0,H40,I40)</f>
        <v>180771039.66143653</v>
      </c>
    </row>
    <row r="41" spans="2:12" s="221" customFormat="1" ht="15.75">
      <c r="B41" s="311" t="str">
        <f>D23</f>
        <v>n=10</v>
      </c>
      <c r="C41" s="312">
        <f>J23</f>
        <v>1993524.0420091394</v>
      </c>
      <c r="D41" s="312">
        <f>K23</f>
        <v>-1.3999999999999999E-4</v>
      </c>
      <c r="E41" s="313">
        <f>L23</f>
        <v>2.2573091195151832E-15</v>
      </c>
      <c r="F41" s="275">
        <v>10</v>
      </c>
      <c r="G41" s="300">
        <v>1</v>
      </c>
      <c r="H41" s="314">
        <f>(-(D41-D32)+((D41-D32)^2-4*(E41-E32)*(C41-C32))^0.5)/2/(E41-E32)</f>
        <v>44713361409.354446</v>
      </c>
      <c r="I41" s="315">
        <f>(-(D41-D32)-((D41-D32)^2-4*(E41-E32)*(C41-C32))^0.5)/2/(E41-E32)</f>
        <v>39979999999.999763</v>
      </c>
      <c r="J41" s="314">
        <f>H41-I41</f>
        <v>4733361409.3546829</v>
      </c>
      <c r="K41" s="316">
        <f>IF(J41&gt;0,H41,I41)</f>
        <v>44713361409.354446</v>
      </c>
      <c r="L41" s="315">
        <f>IF(J41&lt;0,H41,I41)</f>
        <v>39979999999.999763</v>
      </c>
    </row>
    <row r="42" spans="2:12" s="221" customFormat="1" ht="15.75">
      <c r="B42" s="311" t="str">
        <f>D14</f>
        <v>n=1</v>
      </c>
      <c r="C42" s="312">
        <f>J14</f>
        <v>199411.5690966429</v>
      </c>
      <c r="D42" s="312">
        <f>K14</f>
        <v>-5.5000000000000002E-5</v>
      </c>
      <c r="E42" s="313">
        <f>L14</f>
        <v>1.2536885454165396E-15</v>
      </c>
      <c r="F42" s="275">
        <v>1</v>
      </c>
      <c r="G42" s="300">
        <v>3</v>
      </c>
      <c r="H42" s="314">
        <f>(-(D42-D44)-((D42-D44)^2-4*(E42-E44)*(C42-C44))^0.5)/2/(E42-E44)</f>
        <v>8844647902822.3008</v>
      </c>
      <c r="I42" s="315">
        <f>(-(D42-D44)+((D42-D44)^2-4*(E42-E44)*(C42-C44))^0.5)/2/(E42-E44)</f>
        <v>39979999999.999664</v>
      </c>
      <c r="J42" s="314">
        <f>H42-I42</f>
        <v>8804667902822.3008</v>
      </c>
      <c r="K42" s="316">
        <f>IF(J42&gt;0,H42,I42)</f>
        <v>8844647902822.3008</v>
      </c>
      <c r="L42" s="315">
        <f>IF(J42&lt;0,H42,I42)</f>
        <v>39979999999.999664</v>
      </c>
    </row>
    <row r="43" spans="2:12" s="221" customFormat="1" ht="15.75">
      <c r="B43" s="311" t="str">
        <f>D15</f>
        <v>n=2</v>
      </c>
      <c r="C43" s="312">
        <f>J15</f>
        <v>558013.09115690109</v>
      </c>
      <c r="D43" s="312">
        <f>K15</f>
        <v>-6.4000000000000011E-5</v>
      </c>
      <c r="E43" s="313">
        <f>L15</f>
        <v>1.254450856249133E-15</v>
      </c>
      <c r="F43" s="275">
        <v>2</v>
      </c>
      <c r="G43" s="300">
        <v>4</v>
      </c>
      <c r="H43" s="314">
        <f>(-(D43-D45)-((D43-D45)^2-4*(E43-E45)*(C43-C45))^0.5)/2/(E43-E45)</f>
        <v>4755600555209.8652</v>
      </c>
      <c r="I43" s="315">
        <f>(-(D43-D45)+((D43-D45)^2-4*(E43-E45)*(C43-C45))^0.5)/2/(E43-E45)</f>
        <v>39980000000.000313</v>
      </c>
      <c r="J43" s="314">
        <f>H43-I43</f>
        <v>4715620555209.8652</v>
      </c>
      <c r="K43" s="316">
        <f>IF(J43&gt;0,H43,I43)</f>
        <v>4755600555209.8652</v>
      </c>
      <c r="L43" s="315">
        <f>IF(J43&lt;0,H43,I43)</f>
        <v>39980000000.000313</v>
      </c>
    </row>
    <row r="44" spans="2:12" s="221" customFormat="1" ht="15.75">
      <c r="B44" s="311" t="str">
        <f>D16</f>
        <v>n=3</v>
      </c>
      <c r="C44" s="312">
        <f>J16</f>
        <v>915813.25596584077</v>
      </c>
      <c r="D44" s="312">
        <f>K16</f>
        <v>-7.3000000000000013E-5</v>
      </c>
      <c r="E44" s="313">
        <f>L16</f>
        <v>1.2557145165879695E-15</v>
      </c>
      <c r="F44" s="275">
        <v>3</v>
      </c>
      <c r="G44" s="300">
        <v>5</v>
      </c>
      <c r="H44" s="314">
        <f>(-(D44-D46)-((D44-D46)^2-4*(E44-E46)*(C44-C46))^0.5)/2/(E44-E46)</f>
        <v>1861145476523.8167</v>
      </c>
      <c r="I44" s="315">
        <f>(-(D44-D46)+((D44-D46)^2-4*(E44-E46)*(C44-C46))^0.5)/2/(E44-E46)</f>
        <v>39979999999.999954</v>
      </c>
      <c r="J44" s="314">
        <f>H44-I44</f>
        <v>1821165476523.8167</v>
      </c>
      <c r="K44" s="316">
        <f>IF(J44&gt;0,H44,I44)</f>
        <v>1861145476523.8167</v>
      </c>
      <c r="L44" s="315">
        <f>IF(J44&lt;0,H44,I44)</f>
        <v>39979999999.999954</v>
      </c>
    </row>
    <row r="45" spans="2:12" s="221" customFormat="1" ht="15.75">
      <c r="B45" s="311" t="str">
        <f>D17</f>
        <v>n=4</v>
      </c>
      <c r="C45" s="312">
        <f>J17</f>
        <v>1271653.5657879144</v>
      </c>
      <c r="D45" s="312">
        <f>K17</f>
        <v>-8.2000000000000015E-5</v>
      </c>
      <c r="E45" s="313">
        <f>L17</f>
        <v>1.2582043121222587E-15</v>
      </c>
      <c r="F45" s="275">
        <v>4</v>
      </c>
      <c r="G45" s="300">
        <v>6</v>
      </c>
      <c r="H45" s="314">
        <f>(-(D45-D47)-((D45-D47)^2-4*(E45-E47)*(C45-C47))^0.5)/2/(E45-E47)</f>
        <v>302600001411.1203</v>
      </c>
      <c r="I45" s="315">
        <f>(-(D45-D47)+((D45-D47)^2-4*(E45-E47)*(C45-C47))^0.5)/2/(E45-E47)</f>
        <v>39980000000.000015</v>
      </c>
      <c r="J45" s="314">
        <f>H45-I45</f>
        <v>262620001411.1203</v>
      </c>
      <c r="K45" s="316">
        <f>IF(J45&gt;0,H45,I45)</f>
        <v>302600001411.1203</v>
      </c>
      <c r="L45" s="315">
        <f>IF(J45&lt;0,H45,I45)</f>
        <v>39980000000.000015</v>
      </c>
    </row>
    <row r="46" spans="2:12" s="221" customFormat="1" ht="15.75">
      <c r="B46" s="311" t="str">
        <f>D18</f>
        <v>n=5</v>
      </c>
      <c r="C46" s="312">
        <f>J18</f>
        <v>1620319.4799182927</v>
      </c>
      <c r="D46" s="312">
        <f>K18</f>
        <v>-9.1000000000000016E-5</v>
      </c>
      <c r="E46" s="313">
        <f>L18</f>
        <v>1.2651825923264067E-15</v>
      </c>
      <c r="F46" s="275">
        <v>5</v>
      </c>
      <c r="G46" s="300">
        <v>7</v>
      </c>
      <c r="H46" s="314">
        <f>(-(D46-D48)-((D46-D48)^2-4*(E46-E48)*(C46-C48))^0.5)/2/(E46-E48)</f>
        <v>39979999999.999603</v>
      </c>
      <c r="I46" s="315">
        <f>(-(D46-D48)+((D46-D48)^2-4*(E46-E48)*(C46-C48))^0.5)/2/(E46-E48)</f>
        <v>35627474755.405106</v>
      </c>
      <c r="J46" s="314">
        <f>H46-I46</f>
        <v>4352525244.5944977</v>
      </c>
      <c r="K46" s="316">
        <f>IF(J46&gt;0,H46,I46)</f>
        <v>39979999999.999603</v>
      </c>
      <c r="L46" s="315">
        <f>IF(J46&lt;0,H46,I46)</f>
        <v>35627474755.405106</v>
      </c>
    </row>
    <row r="47" spans="2:12" s="221" customFormat="1" ht="15.75">
      <c r="B47" s="311" t="str">
        <f>D19</f>
        <v>n=6</v>
      </c>
      <c r="C47" s="312">
        <f>J19</f>
        <v>1907309.6581415585</v>
      </c>
      <c r="D47" s="312">
        <f>K19</f>
        <v>-1E-4</v>
      </c>
      <c r="E47" s="313">
        <f>L19</f>
        <v>1.3107467837372282E-15</v>
      </c>
      <c r="F47" s="275">
        <v>6</v>
      </c>
      <c r="G47" s="300">
        <v>8</v>
      </c>
      <c r="H47" s="314">
        <f>(-(D47-D49)-((D47-D49)^2-4*(E47-E49)*(C47-C49))^0.5)/2/(E47-E49)</f>
        <v>39980000000.000008</v>
      </c>
      <c r="I47" s="315">
        <f>(-(D47-D49)+((D47-D49)^2-4*(E47-E49)*(C47-C49))^0.5)/2/(E47-E49)</f>
        <v>4498874250.1233025</v>
      </c>
      <c r="J47" s="314">
        <f>H47-I47</f>
        <v>35481125749.876709</v>
      </c>
      <c r="K47" s="316">
        <f>IF(J47&gt;0,H47,I47)</f>
        <v>39980000000.000008</v>
      </c>
      <c r="L47" s="315">
        <f>IF(J47&lt;0,H47,I47)</f>
        <v>4498874250.1233025</v>
      </c>
    </row>
    <row r="48" spans="2:12" s="221" customFormat="1" ht="15.75">
      <c r="B48" s="311" t="str">
        <f>D20</f>
        <v>n=7</v>
      </c>
      <c r="C48" s="312">
        <f>J20</f>
        <v>1978264.8082241551</v>
      </c>
      <c r="D48" s="312">
        <f>K20</f>
        <v>-1.1E-4</v>
      </c>
      <c r="E48" s="313">
        <f>L20</f>
        <v>1.5164804972156557E-15</v>
      </c>
      <c r="F48" s="275">
        <v>7</v>
      </c>
      <c r="G48" s="300">
        <v>9</v>
      </c>
      <c r="H48" s="314">
        <f>(-(D48-D50)-((D48-D50)^2-4*(E48-E50)*(C48-C50))^0.5)/2/(E48-E50)</f>
        <v>39980000000.000023</v>
      </c>
      <c r="I48" s="315">
        <f>(-(D48-D50)+((D48-D50)^2-4*(E48-E50)*(C48-C50))^0.5)/2/(E48-E50)</f>
        <v>684505283.121737</v>
      </c>
      <c r="J48" s="314">
        <f>H48-I48</f>
        <v>39295494716.878288</v>
      </c>
      <c r="K48" s="316">
        <f>IF(J48&gt;0,H48,I48)</f>
        <v>39980000000.000023</v>
      </c>
      <c r="L48" s="315">
        <f>IF(J48&lt;0,H48,I48)</f>
        <v>684505283.121737</v>
      </c>
    </row>
    <row r="49" spans="2:12" s="221" customFormat="1" ht="15.75">
      <c r="B49" s="311" t="str">
        <f>D21</f>
        <v>n=8</v>
      </c>
      <c r="C49" s="312">
        <f>J21</f>
        <v>1988186.2520537486</v>
      </c>
      <c r="D49" s="312">
        <f>K21</f>
        <v>-1.1999999999999999E-4</v>
      </c>
      <c r="E49" s="313">
        <f>L21</f>
        <v>1.760398451797252E-15</v>
      </c>
      <c r="F49" s="275">
        <v>8</v>
      </c>
      <c r="G49" s="300">
        <v>10</v>
      </c>
      <c r="H49" s="314">
        <f>(-(D49-D51)-((D49-D51)^2-4*(E49-E51)*(C49-C51))^0.5)/2/(E49-E51)</f>
        <v>39980000000.000038</v>
      </c>
      <c r="I49" s="315">
        <f>(-(D49-D51)+((D49-D51)^2-4*(E49-E51)*(C49-C51))^0.5)/2/(E49-E51)</f>
        <v>268683112.09788096</v>
      </c>
      <c r="J49" s="314">
        <f>H49-I49</f>
        <v>39711316887.902161</v>
      </c>
      <c r="K49" s="316">
        <f>IF(J49&gt;0,H49,I49)</f>
        <v>39980000000.000038</v>
      </c>
      <c r="L49" s="315">
        <f>IF(J49&lt;0,H49,I49)</f>
        <v>268683112.09788096</v>
      </c>
    </row>
    <row r="50" spans="2:12" s="221" customFormat="1" ht="15.75">
      <c r="B50" s="311" t="str">
        <f>D22</f>
        <v>n=9</v>
      </c>
      <c r="C50" s="312">
        <f>J22</f>
        <v>1991724.4684505225</v>
      </c>
      <c r="D50" s="312">
        <f>K22</f>
        <v>-1.2999999999999999E-4</v>
      </c>
      <c r="E50" s="313">
        <f>L22</f>
        <v>2.0083099160356408E-15</v>
      </c>
      <c r="F50" s="275">
        <v>9</v>
      </c>
      <c r="G50" s="300">
        <v>1</v>
      </c>
      <c r="H50" s="314">
        <f>(-(D50-D42)-((D50-D42)^2-4*(E50-E42)*(C50-C42))^0.5)/2/(E50-E42)</f>
        <v>39980000000</v>
      </c>
      <c r="I50" s="315">
        <f>(-(D50-D42)+((D50-D42)^2-4*(E50-E42)*(C50-C42))^0.5)/2/(E50-E42)</f>
        <v>59407590810.566376</v>
      </c>
      <c r="J50" s="314">
        <f>H50-I50</f>
        <v>-19427590810.566376</v>
      </c>
      <c r="K50" s="316">
        <f>IF(J50&gt;0,H50,I50)</f>
        <v>59407590810.566376</v>
      </c>
      <c r="L50" s="315">
        <f>IF(J50&lt;0,H50,I50)</f>
        <v>39980000000</v>
      </c>
    </row>
    <row r="51" spans="2:12" s="221" customFormat="1" ht="15.75">
      <c r="B51" s="311" t="str">
        <f>D23</f>
        <v>n=10</v>
      </c>
      <c r="C51" s="312">
        <f>J23</f>
        <v>1993524.0420091394</v>
      </c>
      <c r="D51" s="312">
        <f>K23</f>
        <v>-1.3999999999999999E-4</v>
      </c>
      <c r="E51" s="313">
        <f>L23</f>
        <v>2.2573091195151832E-15</v>
      </c>
      <c r="F51" s="275">
        <v>10</v>
      </c>
      <c r="G51" s="300">
        <v>2</v>
      </c>
      <c r="H51" s="314">
        <f>(-(D51-D43)-((D51-D43)^2-4*(E51-E43)*(C51-C43))^0.5)/2/(E51-E43)</f>
        <v>35803391116.99337</v>
      </c>
      <c r="I51" s="315">
        <f>(-(D51-D43)+((D51-D43)^2-4*(E51-E43)*(C51-C43))^0.5)/2/(E51-E43)</f>
        <v>39980000000.000191</v>
      </c>
      <c r="J51" s="314">
        <f>H51-I51</f>
        <v>-4176608883.0068207</v>
      </c>
      <c r="K51" s="316">
        <f>IF(J51&gt;0,H51,I51)</f>
        <v>39980000000.000191</v>
      </c>
      <c r="L51" s="315">
        <f>IF(J51&lt;0,H51,I51)</f>
        <v>35803391116.99337</v>
      </c>
    </row>
    <row r="52" spans="2:12" s="221" customFormat="1" ht="15.75">
      <c r="B52" s="311" t="str">
        <f>D14</f>
        <v>n=1</v>
      </c>
      <c r="C52" s="312">
        <f>J14</f>
        <v>199411.5690966429</v>
      </c>
      <c r="D52" s="312">
        <f>K14</f>
        <v>-5.5000000000000002E-5</v>
      </c>
      <c r="E52" s="313">
        <f>L14</f>
        <v>1.2536885454165396E-15</v>
      </c>
      <c r="F52" s="275">
        <v>1</v>
      </c>
      <c r="G52" s="300">
        <v>4</v>
      </c>
      <c r="H52" s="314">
        <f>(-(D52-D55)-((D52-D55)^2-4*(E52-E55)*(C52-C55))^0.5)/2/(E52-E55)</f>
        <v>5939071124542.1709</v>
      </c>
      <c r="I52" s="315">
        <f>(-(D52-D55)+((D52-D55)^2-4*(E52-E55)*(C52-C55))^0.5)/2/(E52-E55)</f>
        <v>39979999999.99984</v>
      </c>
      <c r="J52" s="314">
        <f>H52-I52</f>
        <v>5899091124542.1709</v>
      </c>
      <c r="K52" s="316">
        <f>IF(J52&gt;0,H52,I52)</f>
        <v>5939071124542.1709</v>
      </c>
      <c r="L52" s="315">
        <f>IF(J52&lt;0,H52,I52)</f>
        <v>39979999999.99984</v>
      </c>
    </row>
    <row r="53" spans="2:12" ht="15">
      <c r="B53" s="311" t="str">
        <f>D15</f>
        <v>n=2</v>
      </c>
      <c r="C53" s="312">
        <f>J15</f>
        <v>558013.09115690109</v>
      </c>
      <c r="D53" s="312">
        <f>K15</f>
        <v>-6.4000000000000011E-5</v>
      </c>
      <c r="E53" s="313">
        <f>L15</f>
        <v>1.254450856249133E-15</v>
      </c>
      <c r="F53" s="275">
        <v>2</v>
      </c>
      <c r="G53" s="300">
        <v>5</v>
      </c>
      <c r="H53" s="314">
        <f>(-(D53-D56)-((D53-D56)^2-4*(E53-E56)*(C53-C56))^0.5)/2/(E53-E56)</f>
        <v>2475922348472.4956</v>
      </c>
      <c r="I53" s="315">
        <f>(-(D53-D56)+((D53-D56)^2-4*(E53-E56)*(C53-C56))^0.5)/2/(E53-E56)</f>
        <v>39980000000.000069</v>
      </c>
      <c r="J53" s="314">
        <f>H53-I53</f>
        <v>2435942348472.4956</v>
      </c>
      <c r="K53" s="316">
        <f>IF(J53&gt;0,H53,I53)</f>
        <v>2475922348472.4956</v>
      </c>
      <c r="L53" s="315">
        <f>IF(J53&lt;0,H53,I53)</f>
        <v>39980000000.000069</v>
      </c>
    </row>
    <row r="54" spans="2:12" ht="15">
      <c r="B54" s="311" t="str">
        <f>D16</f>
        <v>n=3</v>
      </c>
      <c r="C54" s="312">
        <f>J16</f>
        <v>915813.25596584077</v>
      </c>
      <c r="D54" s="312">
        <f>K16</f>
        <v>-7.3000000000000013E-5</v>
      </c>
      <c r="E54" s="313">
        <f>L16</f>
        <v>1.2557145165879695E-15</v>
      </c>
      <c r="F54" s="275">
        <v>3</v>
      </c>
      <c r="G54" s="300">
        <v>6</v>
      </c>
      <c r="H54" s="314">
        <f>(-(D54-D57)-((D54-D57)^2-4*(E54-E57)*(C54-C57))^0.5)/2/(E54-E57)</f>
        <v>450641255467.6427</v>
      </c>
      <c r="I54" s="315">
        <f>(-(D54-D57)+((D54-D57)^2-4*(E54-E57)*(C54-C57))^0.5)/2/(E54-E57)</f>
        <v>39980000000.000015</v>
      </c>
      <c r="J54" s="314">
        <f>H54-I54</f>
        <v>410661255467.6427</v>
      </c>
      <c r="K54" s="316">
        <f>IF(J54&gt;0,H54,I54)</f>
        <v>450641255467.6427</v>
      </c>
      <c r="L54" s="315">
        <f>IF(J54&lt;0,H54,I54)</f>
        <v>39980000000.000015</v>
      </c>
    </row>
    <row r="55" spans="2:12" ht="15">
      <c r="B55" s="311" t="str">
        <f>D17</f>
        <v>n=4</v>
      </c>
      <c r="C55" s="312">
        <f>J17</f>
        <v>1271653.5657879144</v>
      </c>
      <c r="D55" s="312">
        <f>K17</f>
        <v>-8.2000000000000015E-5</v>
      </c>
      <c r="E55" s="313">
        <f>L17</f>
        <v>1.2582043121222587E-15</v>
      </c>
      <c r="F55" s="275">
        <v>4</v>
      </c>
      <c r="G55" s="300">
        <v>7</v>
      </c>
      <c r="H55" s="314">
        <f>(-(D55-D58)-((D55-D58)^2-4*(E55-E58)*(C55-C58))^0.5)/2/(E55-E58)</f>
        <v>68431079364.033058</v>
      </c>
      <c r="I55" s="315">
        <f>(-(D55-D58)+((D55-D58)^2-4*(E55-E58)*(C55-C58))^0.5)/2/(E55-E58)</f>
        <v>39980000000.000122</v>
      </c>
      <c r="J55" s="314">
        <f>H55-I55</f>
        <v>28451079364.032936</v>
      </c>
      <c r="K55" s="316">
        <f>IF(J55&gt;0,H55,I55)</f>
        <v>68431079364.033058</v>
      </c>
      <c r="L55" s="315">
        <f>IF(J55&lt;0,H55,I55)</f>
        <v>39980000000.000122</v>
      </c>
    </row>
    <row r="56" spans="2:12" ht="15">
      <c r="B56" s="311" t="str">
        <f>D18</f>
        <v>n=5</v>
      </c>
      <c r="C56" s="312">
        <f>J18</f>
        <v>1620319.4799182927</v>
      </c>
      <c r="D56" s="312">
        <f>K18</f>
        <v>-9.1000000000000016E-5</v>
      </c>
      <c r="E56" s="313">
        <f>L18</f>
        <v>1.2651825923264067E-15</v>
      </c>
      <c r="F56" s="275">
        <v>5</v>
      </c>
      <c r="G56" s="300">
        <v>8</v>
      </c>
      <c r="H56" s="314">
        <f>(-(D56-D59)-((D56-D59)^2-4*(E56-E59)*(C56-C59))^0.5)/2/(E56-E59)</f>
        <v>39980000000.000023</v>
      </c>
      <c r="I56" s="315">
        <f>(-(D56-D59)+((D56-D59)^2-4*(E56-E59)*(C56-C59))^0.5)/2/(E56-E59)</f>
        <v>18580321616.087646</v>
      </c>
      <c r="J56" s="314">
        <f>H56-I56</f>
        <v>21399678383.912376</v>
      </c>
      <c r="K56" s="316">
        <f>IF(J56&gt;0,H56,I56)</f>
        <v>39980000000.000023</v>
      </c>
      <c r="L56" s="315">
        <f>IF(J56&lt;0,H56,I56)</f>
        <v>18580321616.087646</v>
      </c>
    </row>
    <row r="57" spans="2:12" ht="15">
      <c r="B57" s="311" t="str">
        <f>D19</f>
        <v>n=6</v>
      </c>
      <c r="C57" s="312">
        <f>J19</f>
        <v>1907309.6581415585</v>
      </c>
      <c r="D57" s="312">
        <f>K19</f>
        <v>-1E-4</v>
      </c>
      <c r="E57" s="313">
        <f>L19</f>
        <v>1.3107467837372282E-15</v>
      </c>
      <c r="F57" s="275">
        <v>6</v>
      </c>
      <c r="G57" s="300">
        <v>9</v>
      </c>
      <c r="H57" s="314">
        <f>(-(D57-D60)-((D57-D60)^2-4*(E57-E60)*(C57-C60))^0.5)/2/(E57-E60)</f>
        <v>39979999999.999992</v>
      </c>
      <c r="I57" s="315">
        <f>(-(D57-D60)+((D57-D60)^2-4*(E57-E60)*(C57-C60))^0.5)/2/(E57-E60)</f>
        <v>3026860040.2553973</v>
      </c>
      <c r="J57" s="314">
        <f>H57-I57</f>
        <v>36953139959.744598</v>
      </c>
      <c r="K57" s="316">
        <f>IF(J57&gt;0,H57,I57)</f>
        <v>39979999999.999992</v>
      </c>
      <c r="L57" s="315">
        <f>IF(J57&lt;0,H57,I57)</f>
        <v>3026860040.2553973</v>
      </c>
    </row>
    <row r="58" spans="2:12" ht="15">
      <c r="B58" s="311" t="str">
        <f>D20</f>
        <v>n=7</v>
      </c>
      <c r="C58" s="312">
        <f>J20</f>
        <v>1978264.8082241551</v>
      </c>
      <c r="D58" s="312">
        <f>K20</f>
        <v>-1.1E-4</v>
      </c>
      <c r="E58" s="313">
        <f>L20</f>
        <v>1.5164804972156557E-15</v>
      </c>
      <c r="F58" s="275">
        <v>7</v>
      </c>
      <c r="G58" s="300">
        <v>10</v>
      </c>
      <c r="H58" s="314">
        <f>(-(D58-D61)-((D58-D61)^2-4*(E58-E61)*(C58-C61))^0.5)/2/(E58-E61)</f>
        <v>39980000000.000046</v>
      </c>
      <c r="I58" s="315">
        <f>(-(D58-D61)+((D58-D61)^2-4*(E58-E61)*(C58-C61))^0.5)/2/(E58-E61)</f>
        <v>515195645.76235455</v>
      </c>
      <c r="J58" s="314">
        <f>H58-I58</f>
        <v>39464804354.237694</v>
      </c>
      <c r="K58" s="316">
        <f>IF(J58&gt;0,H58,I58)</f>
        <v>39980000000.000046</v>
      </c>
      <c r="L58" s="315">
        <f>IF(J58&lt;0,H58,I58)</f>
        <v>515195645.76235455</v>
      </c>
    </row>
    <row r="59" spans="2:12" ht="15">
      <c r="B59" s="311" t="str">
        <f>D21</f>
        <v>n=8</v>
      </c>
      <c r="C59" s="312">
        <f>J21</f>
        <v>1988186.2520537486</v>
      </c>
      <c r="D59" s="312">
        <f>K21</f>
        <v>-1.1999999999999999E-4</v>
      </c>
      <c r="E59" s="313">
        <f>L21</f>
        <v>1.760398451797252E-15</v>
      </c>
      <c r="F59" s="275">
        <v>8</v>
      </c>
      <c r="G59" s="300">
        <v>1</v>
      </c>
      <c r="H59" s="314">
        <f>(-(D59-D52)-((D59-D52)^2-4*(E59-E52)*(C59-C52))^0.5)/2/(E59-E52)</f>
        <v>39980000000</v>
      </c>
      <c r="I59" s="315">
        <f>(-(D59-D52)+((D59-D52)^2-4*(E59-E52)*(C59-C52))^0.5)/2/(E59-E52)</f>
        <v>88298526197.123047</v>
      </c>
      <c r="J59" s="314">
        <f>H59-I59</f>
        <v>-48318526197.123047</v>
      </c>
      <c r="K59" s="316">
        <f>IF(J59&gt;0,H59,I59)</f>
        <v>88298526197.123047</v>
      </c>
      <c r="L59" s="315">
        <f>IF(J59&lt;0,H59,I59)</f>
        <v>39980000000</v>
      </c>
    </row>
    <row r="60" spans="2:12" ht="15">
      <c r="B60" s="311" t="str">
        <f>D22</f>
        <v>n=9</v>
      </c>
      <c r="C60" s="312">
        <f>J22</f>
        <v>1991724.4684505225</v>
      </c>
      <c r="D60" s="312">
        <f>K22</f>
        <v>-1.2999999999999999E-4</v>
      </c>
      <c r="E60" s="313">
        <f>L22</f>
        <v>2.0083099160356408E-15</v>
      </c>
      <c r="F60" s="275">
        <v>9</v>
      </c>
      <c r="G60" s="300">
        <v>2</v>
      </c>
      <c r="H60" s="314">
        <f>(-(D60-D53)-((D60-D53)^2-4*(E60-E53)*(C60-C53))^0.5)/2/(E60-E53)</f>
        <v>39980000000.000031</v>
      </c>
      <c r="I60" s="315">
        <f>(-(D60-D53)+((D60-D53)^2-4*(E60-E53)*(C60-C53))^0.5)/2/(E60-E53)</f>
        <v>47569521549.414154</v>
      </c>
      <c r="J60" s="314">
        <f>H60-I60</f>
        <v>-7589521549.4141235</v>
      </c>
      <c r="K60" s="316">
        <f>IF(J60&gt;0,H60,I60)</f>
        <v>47569521549.414154</v>
      </c>
      <c r="L60" s="315">
        <f>IF(J60&lt;0,H60,I60)</f>
        <v>39980000000.000031</v>
      </c>
    </row>
    <row r="61" spans="2:12" ht="15">
      <c r="B61" s="311" t="str">
        <f>D23</f>
        <v>n=10</v>
      </c>
      <c r="C61" s="312">
        <f>J23</f>
        <v>1993524.0420091394</v>
      </c>
      <c r="D61" s="312">
        <f>K23</f>
        <v>-1.3999999999999999E-4</v>
      </c>
      <c r="E61" s="313">
        <f>L23</f>
        <v>2.2573091195151832E-15</v>
      </c>
      <c r="F61" s="275">
        <v>10</v>
      </c>
      <c r="G61" s="300">
        <v>3</v>
      </c>
      <c r="H61" s="314">
        <f>(-(D61-D54)-((D61-D54)^2-4*(E61-E54)*(C61-C54))^0.5)/2/(E61-E54)</f>
        <v>26913331697.464058</v>
      </c>
      <c r="I61" s="315">
        <f>(-(D61-D54)+((D61-D54)^2-4*(E61-E54)*(C61-C54))^0.5)/2/(E61-E54)</f>
        <v>39980000000.000069</v>
      </c>
      <c r="J61" s="314">
        <f>H61-I61</f>
        <v>-13066668302.536011</v>
      </c>
      <c r="K61" s="316">
        <f>IF(J61&gt;0,H61,I61)</f>
        <v>39980000000.000069</v>
      </c>
      <c r="L61" s="315">
        <f>IF(J61&lt;0,H61,I61)</f>
        <v>26913331697.464058</v>
      </c>
    </row>
    <row r="62" spans="2:12" ht="15">
      <c r="B62" s="311" t="str">
        <f>D14</f>
        <v>n=1</v>
      </c>
      <c r="C62" s="312">
        <f>J14</f>
        <v>199411.5690966429</v>
      </c>
      <c r="D62" s="312">
        <f>K14</f>
        <v>-5.5000000000000002E-5</v>
      </c>
      <c r="E62" s="313">
        <f>L14</f>
        <v>1.2536885454165396E-15</v>
      </c>
      <c r="F62" s="275">
        <v>1</v>
      </c>
      <c r="G62" s="300">
        <v>5</v>
      </c>
      <c r="H62" s="314">
        <f>(-(D62-D66)-((D62-D66)^2-4*(E62-E66)*(C62-C66))^0.5)/2/(E62-E66)</f>
        <v>3092076122817.4204</v>
      </c>
      <c r="I62" s="315">
        <f>(-(D62-D66)+((D62-D66)^2-4*(E62-E66)*(C62-C66))^0.5)/2/(E62-E66)</f>
        <v>39979999999.999901</v>
      </c>
      <c r="J62" s="314">
        <f>H62-I62</f>
        <v>3052096122817.4204</v>
      </c>
      <c r="K62" s="316">
        <f>IF(J62&gt;0,H62,I62)</f>
        <v>3092076122817.4204</v>
      </c>
      <c r="L62" s="315">
        <f>IF(J62&lt;0,H62,I62)</f>
        <v>39979999999.999901</v>
      </c>
    </row>
    <row r="63" spans="2:12" ht="15">
      <c r="B63" s="311" t="str">
        <f>D15</f>
        <v>n=2</v>
      </c>
      <c r="C63" s="312">
        <f>J15</f>
        <v>558013.09115690109</v>
      </c>
      <c r="D63" s="312">
        <f>K15</f>
        <v>-6.4000000000000011E-5</v>
      </c>
      <c r="E63" s="313">
        <f>L15</f>
        <v>1.254450856249133E-15</v>
      </c>
      <c r="F63" s="275">
        <v>2</v>
      </c>
      <c r="G63" s="300">
        <v>6</v>
      </c>
      <c r="H63" s="314">
        <f>(-(D63-D67)-((D63-D67)^2-4*(E63-E67)*(C63-C67))^0.5)/2/(E63-E67)</f>
        <v>599497873556.89026</v>
      </c>
      <c r="I63" s="315">
        <f>(-(D63-D67)+((D63-D67)^2-4*(E63-E67)*(C63-C67))^0.5)/2/(E63-E67)</f>
        <v>39980000000.000008</v>
      </c>
      <c r="J63" s="314">
        <f>H63-I63</f>
        <v>559517873556.89026</v>
      </c>
      <c r="K63" s="316">
        <f>IF(J63&gt;0,H63,I63)</f>
        <v>599497873556.89026</v>
      </c>
      <c r="L63" s="315">
        <f>IF(J63&lt;0,H63,I63)</f>
        <v>39980000000.000008</v>
      </c>
    </row>
    <row r="64" spans="2:12" ht="15">
      <c r="B64" s="311" t="str">
        <f>D16</f>
        <v>n=3</v>
      </c>
      <c r="C64" s="312">
        <f>J16</f>
        <v>915813.25596584077</v>
      </c>
      <c r="D64" s="312">
        <f>K16</f>
        <v>-7.3000000000000013E-5</v>
      </c>
      <c r="E64" s="313">
        <f>L16</f>
        <v>1.2557145165879695E-15</v>
      </c>
      <c r="F64" s="275">
        <v>3</v>
      </c>
      <c r="G64" s="300">
        <v>7</v>
      </c>
      <c r="H64" s="314">
        <f>(-(D64-D68)-((D64-D68)^2-4*(E64-E68)*(C64-C68))^0.5)/2/(E64-E68)</f>
        <v>101909674070.74263</v>
      </c>
      <c r="I64" s="315">
        <f>(-(D64-D68)+((D64-D68)^2-4*(E64-E68)*(C64-C68))^0.5)/2/(E64-E68)</f>
        <v>39980000000.000046</v>
      </c>
      <c r="J64" s="314">
        <f>H64-I64</f>
        <v>61929674070.742584</v>
      </c>
      <c r="K64" s="316">
        <f>IF(J64&gt;0,H64,I64)</f>
        <v>101909674070.74263</v>
      </c>
      <c r="L64" s="315">
        <f>IF(J64&lt;0,H64,I64)</f>
        <v>39980000000.000046</v>
      </c>
    </row>
    <row r="65" spans="2:12" ht="15">
      <c r="B65" s="311" t="str">
        <f>D17</f>
        <v>n=4</v>
      </c>
      <c r="C65" s="312">
        <f>J17</f>
        <v>1271653.5657879144</v>
      </c>
      <c r="D65" s="312">
        <f>K17</f>
        <v>-8.2000000000000015E-5</v>
      </c>
      <c r="E65" s="313">
        <f>L17</f>
        <v>1.2582043121222587E-15</v>
      </c>
      <c r="F65" s="275">
        <v>4</v>
      </c>
      <c r="G65" s="300">
        <v>8</v>
      </c>
      <c r="H65" s="314">
        <f>(-(D65-D69)-((D65-D69)^2-4*(E65-E69)*(C65-C69))^0.5)/2/(E65-E69)</f>
        <v>39979999999.999901</v>
      </c>
      <c r="I65" s="315">
        <f>(-(D65-D69)+((D65-D69)^2-4*(E65-E69)*(C65-C69))^0.5)/2/(E65-E69)</f>
        <v>35687947906.745026</v>
      </c>
      <c r="J65" s="314">
        <f>H65-I65</f>
        <v>4292052093.2548752</v>
      </c>
      <c r="K65" s="316">
        <f>IF(J65&gt;0,H65,I65)</f>
        <v>39979999999.999901</v>
      </c>
      <c r="L65" s="315">
        <f>IF(J65&lt;0,H65,I65)</f>
        <v>35687947906.745026</v>
      </c>
    </row>
    <row r="66" spans="2:12" ht="15">
      <c r="B66" s="311" t="str">
        <f>D18</f>
        <v>n=5</v>
      </c>
      <c r="C66" s="312">
        <f>J18</f>
        <v>1620319.4799182927</v>
      </c>
      <c r="D66" s="312">
        <f>K18</f>
        <v>-9.1000000000000016E-5</v>
      </c>
      <c r="E66" s="313">
        <f>L18</f>
        <v>1.2651825923264067E-15</v>
      </c>
      <c r="F66" s="275">
        <v>5</v>
      </c>
      <c r="G66" s="300">
        <v>9</v>
      </c>
      <c r="H66" s="314">
        <f>(-(D66-D70)-((D66-D70)^2-4*(E66-E70)*(C66-C70))^0.5)/2/(E66-E70)</f>
        <v>39979999999.999992</v>
      </c>
      <c r="I66" s="315">
        <f>(-(D66-D70)+((D66-D70)^2-4*(E66-E70)*(C66-C70))^0.5)/2/(E66-E70)</f>
        <v>12500912430.101465</v>
      </c>
      <c r="J66" s="314">
        <f>H66-I66</f>
        <v>27479087569.898529</v>
      </c>
      <c r="K66" s="316">
        <f>IF(J66&gt;0,H66,I66)</f>
        <v>39979999999.999992</v>
      </c>
      <c r="L66" s="315">
        <f>IF(J66&lt;0,H66,I66)</f>
        <v>12500912430.101465</v>
      </c>
    </row>
    <row r="67" spans="2:12" ht="15">
      <c r="B67" s="311" t="str">
        <f>D19</f>
        <v>n=6</v>
      </c>
      <c r="C67" s="312">
        <f>J19</f>
        <v>1907309.6581415585</v>
      </c>
      <c r="D67" s="312">
        <f>K19</f>
        <v>-1E-4</v>
      </c>
      <c r="E67" s="313">
        <f>L19</f>
        <v>1.3107467837372282E-15</v>
      </c>
      <c r="F67" s="275">
        <v>6</v>
      </c>
      <c r="G67" s="300">
        <v>10</v>
      </c>
      <c r="H67" s="314">
        <f>(-(D67-D71)-((D67-D71)^2-4*(E67-E71)*(C67-C71))^0.5)/2/(E67-E71)</f>
        <v>39980000000.000023</v>
      </c>
      <c r="I67" s="315">
        <f>(-(D67-D71)+((D67-D71)^2-4*(E67-E71)*(C67-C71))^0.5)/2/(E67-E71)</f>
        <v>2278178345.0373621</v>
      </c>
      <c r="J67" s="314">
        <f>H67-I67</f>
        <v>37701821654.962662</v>
      </c>
      <c r="K67" s="316">
        <f>IF(J67&gt;0,H67,I67)</f>
        <v>39980000000.000023</v>
      </c>
      <c r="L67" s="315">
        <f>IF(J67&lt;0,H67,I67)</f>
        <v>2278178345.0373621</v>
      </c>
    </row>
    <row r="68" spans="2:12" ht="15">
      <c r="B68" s="311" t="str">
        <f>D20</f>
        <v>n=7</v>
      </c>
      <c r="C68" s="312">
        <f>J20</f>
        <v>1978264.8082241551</v>
      </c>
      <c r="D68" s="312">
        <f>K20</f>
        <v>-1.1E-4</v>
      </c>
      <c r="E68" s="313">
        <f>L20</f>
        <v>1.5164804972156557E-15</v>
      </c>
      <c r="F68" s="275">
        <v>7</v>
      </c>
      <c r="G68" s="300">
        <v>1</v>
      </c>
      <c r="H68" s="314">
        <f>(-(D68-D62)-((D68-D62)^2-4*(E68-E62)*(C68-C62))^0.5)/2/(E68-E62)</f>
        <v>39979999999.999992</v>
      </c>
      <c r="I68" s="315">
        <f>(-(D68-D62)+((D68-D62)^2-4*(E68-E62)*(C68-C62))^0.5)/2/(E68-E62)</f>
        <v>169311036591.72635</v>
      </c>
      <c r="J68" s="314">
        <f>H68-I68</f>
        <v>-129331036591.72635</v>
      </c>
      <c r="K68" s="316">
        <f>IF(J68&gt;0,H68,I68)</f>
        <v>169311036591.72635</v>
      </c>
      <c r="L68" s="315">
        <f>IF(J68&lt;0,H68,I68)</f>
        <v>39979999999.999992</v>
      </c>
    </row>
    <row r="69" spans="2:12" ht="15">
      <c r="B69" s="311" t="str">
        <f>D21</f>
        <v>n=8</v>
      </c>
      <c r="C69" s="312">
        <f>J21</f>
        <v>1988186.2520537486</v>
      </c>
      <c r="D69" s="312">
        <f>K21</f>
        <v>-1.1999999999999999E-4</v>
      </c>
      <c r="E69" s="313">
        <f>L21</f>
        <v>1.760398451797252E-15</v>
      </c>
      <c r="F69" s="275">
        <v>8</v>
      </c>
      <c r="G69" s="300">
        <v>2</v>
      </c>
      <c r="H69" s="314">
        <f>(-(D69-D63)-((D69-D63)^2-4*(E69-E63)*(C69-C63))^0.5)/2/(E69-E63)</f>
        <v>39980000000</v>
      </c>
      <c r="I69" s="315">
        <f>(-(D69-D63)+((D69-D63)^2-4*(E69-E63)*(C69-C63))^0.5)/2/(E69-E63)</f>
        <v>70703399808.101288</v>
      </c>
      <c r="J69" s="314">
        <f>H69-I69</f>
        <v>-30723399808.101288</v>
      </c>
      <c r="K69" s="316">
        <f>IF(J69&gt;0,H69,I69)</f>
        <v>70703399808.101288</v>
      </c>
      <c r="L69" s="315">
        <f>IF(J69&lt;0,H69,I69)</f>
        <v>39980000000</v>
      </c>
    </row>
    <row r="70" spans="2:12" ht="15">
      <c r="B70" s="311" t="str">
        <f>D22</f>
        <v>n=9</v>
      </c>
      <c r="C70" s="312">
        <f>J22</f>
        <v>1991724.4684505225</v>
      </c>
      <c r="D70" s="312">
        <f>K22</f>
        <v>-1.2999999999999999E-4</v>
      </c>
      <c r="E70" s="313">
        <f>L22</f>
        <v>2.0083099160356408E-15</v>
      </c>
      <c r="F70" s="275">
        <v>9</v>
      </c>
      <c r="G70" s="300">
        <v>3</v>
      </c>
      <c r="H70" s="314">
        <f>(-(D70-D64)-((D70-D64)^2-4*(E70-E64)*(C70-C64))^0.5)/2/(E70-E64)</f>
        <v>35757906505.7164</v>
      </c>
      <c r="I70" s="315">
        <f>(-(D70-D64)+((D70-D64)^2-4*(E70-E64)*(C70-C64))^0.5)/2/(E70-E64)</f>
        <v>39979999999.999954</v>
      </c>
      <c r="J70" s="314">
        <f>H70-I70</f>
        <v>-4222093494.2835541</v>
      </c>
      <c r="K70" s="316">
        <f>IF(J70&gt;0,H70,I70)</f>
        <v>39979999999.999954</v>
      </c>
      <c r="L70" s="315">
        <f>IF(J70&lt;0,H70,I70)</f>
        <v>35757906505.7164</v>
      </c>
    </row>
    <row r="71" spans="2:12" ht="15">
      <c r="B71" s="311" t="str">
        <f>D23</f>
        <v>n=10</v>
      </c>
      <c r="C71" s="312">
        <f>J23</f>
        <v>1993524.0420091394</v>
      </c>
      <c r="D71" s="312">
        <f>K23</f>
        <v>-1.3999999999999999E-4</v>
      </c>
      <c r="E71" s="313">
        <f>L23</f>
        <v>2.2573091195151832E-15</v>
      </c>
      <c r="F71" s="275">
        <v>10</v>
      </c>
      <c r="G71" s="300">
        <v>4</v>
      </c>
      <c r="H71" s="314">
        <f>(-(D71-D65)-((D71-D65)^2-4*(E71-E65)*(C71-C65))^0.5)/2/(E71-E65)</f>
        <v>18071967692.304287</v>
      </c>
      <c r="I71" s="315">
        <f>(-(D71-D65)+((D71-D65)^2-4*(E71-E65)*(C71-C65))^0.5)/2/(E71-E65)</f>
        <v>39980000000.000023</v>
      </c>
      <c r="J71" s="314">
        <f>H71-I71</f>
        <v>-21908032307.695736</v>
      </c>
      <c r="K71" s="316">
        <f>IF(J71&gt;0,H71,I71)</f>
        <v>39980000000.000023</v>
      </c>
      <c r="L71" s="315">
        <f>IF(J71&lt;0,H71,I71)</f>
        <v>18071967692.304287</v>
      </c>
    </row>
    <row r="72" spans="2:12" ht="15">
      <c r="B72" s="311" t="str">
        <f>D14</f>
        <v>n=1</v>
      </c>
      <c r="C72" s="312">
        <f>J14</f>
        <v>199411.5690966429</v>
      </c>
      <c r="D72" s="312">
        <f>K14</f>
        <v>-5.5000000000000002E-5</v>
      </c>
      <c r="E72" s="313">
        <f>L14</f>
        <v>1.2536885454165396E-15</v>
      </c>
      <c r="F72" s="275">
        <v>1</v>
      </c>
      <c r="G72" s="300">
        <v>6</v>
      </c>
      <c r="H72" s="314">
        <f>(-(D72-D67)-((D72-D67)^2-4*(E72-E67)*(C72-C67))^0.5)/2/(E72-E67)</f>
        <v>748687882577.85327</v>
      </c>
      <c r="I72" s="315">
        <f>(-(D72-D67)+((D72-D67)^2-4*(E72-E67)*(C72-C67))^0.5)/2/(E72-E67)</f>
        <v>39980000000</v>
      </c>
      <c r="J72" s="314">
        <f>H72-I72</f>
        <v>708707882577.85327</v>
      </c>
      <c r="K72" s="316">
        <f>IF(J72&gt;0,H72,I72)</f>
        <v>748687882577.85327</v>
      </c>
      <c r="L72" s="315">
        <f>IF(J72&lt;0,H72,I72)</f>
        <v>39980000000</v>
      </c>
    </row>
    <row r="73" spans="2:12" ht="15">
      <c r="B73" s="311" t="str">
        <f>D15</f>
        <v>n=2</v>
      </c>
      <c r="C73" s="312">
        <f>J15</f>
        <v>558013.09115690109</v>
      </c>
      <c r="D73" s="312">
        <f>K15</f>
        <v>-6.4000000000000011E-5</v>
      </c>
      <c r="E73" s="313">
        <f>L15</f>
        <v>1.254450856249133E-15</v>
      </c>
      <c r="F73" s="275">
        <v>2</v>
      </c>
      <c r="G73" s="300">
        <v>7</v>
      </c>
      <c r="H73" s="314">
        <f>(-(D73-D68)-((D73-D68)^2-4*(E73-E68)*(C73-C68))^0.5)/2/(E73-E68)</f>
        <v>135572658204.33272</v>
      </c>
      <c r="I73" s="315">
        <f>(-(D73-D68)+((D73-D68)^2-4*(E73-E68)*(C73-C68))^0.5)/2/(E73-E68)</f>
        <v>39980000000.000031</v>
      </c>
      <c r="J73" s="314">
        <f>H73-I73</f>
        <v>95592658204.332687</v>
      </c>
      <c r="K73" s="316">
        <f>IF(J73&gt;0,H73,I73)</f>
        <v>135572658204.33272</v>
      </c>
      <c r="L73" s="315">
        <f>IF(J73&lt;0,H73,I73)</f>
        <v>39980000000.000031</v>
      </c>
    </row>
    <row r="74" spans="2:12" ht="15">
      <c r="B74" s="311" t="str">
        <f>D16</f>
        <v>n=3</v>
      </c>
      <c r="C74" s="312">
        <f>J16</f>
        <v>915813.25596584077</v>
      </c>
      <c r="D74" s="312">
        <f>K16</f>
        <v>-7.3000000000000013E-5</v>
      </c>
      <c r="E74" s="313">
        <f>L16</f>
        <v>1.2557145165879695E-15</v>
      </c>
      <c r="F74" s="275">
        <v>3</v>
      </c>
      <c r="G74" s="300">
        <v>8</v>
      </c>
      <c r="H74" s="314">
        <f>(-(D74-D69)-((D74-D69)^2-4*(E74-E69)*(C74-C69))^0.5)/2/(E74-E69)</f>
        <v>53147592778.458473</v>
      </c>
      <c r="I74" s="315">
        <f>(-(D74-D69)+((D74-D69)^2-4*(E74-E69)*(C74-C69))^0.5)/2/(E74-E69)</f>
        <v>39980000000</v>
      </c>
      <c r="J74" s="314">
        <f>H74-I74</f>
        <v>13167592778.458473</v>
      </c>
      <c r="K74" s="316">
        <f>IF(J74&gt;0,H74,I74)</f>
        <v>53147592778.458473</v>
      </c>
      <c r="L74" s="315">
        <f>IF(J74&lt;0,H74,I74)</f>
        <v>39980000000</v>
      </c>
    </row>
    <row r="75" spans="2:12" ht="15">
      <c r="B75" s="311" t="str">
        <f>D17</f>
        <v>n=4</v>
      </c>
      <c r="C75" s="312">
        <f>J17</f>
        <v>1271653.5657879144</v>
      </c>
      <c r="D75" s="312">
        <f>K17</f>
        <v>-8.2000000000000015E-5</v>
      </c>
      <c r="E75" s="313">
        <f>L17</f>
        <v>1.2582043121222587E-15</v>
      </c>
      <c r="F75" s="275">
        <v>4</v>
      </c>
      <c r="G75" s="300">
        <v>9</v>
      </c>
      <c r="H75" s="314">
        <f>(-(D75-D70)-((D75-D70)^2-4*(E75-E70)*(C75-C70))^0.5)/2/(E75-E70)</f>
        <v>39979999999.999954</v>
      </c>
      <c r="I75" s="315">
        <f>(-(D75-D70)+((D75-D70)^2-4*(E75-E70)*(C75-C70))^0.5)/2/(E75-E70)</f>
        <v>24010989734.750435</v>
      </c>
      <c r="J75" s="314">
        <f>H75-I75</f>
        <v>15969010265.249519</v>
      </c>
      <c r="K75" s="316">
        <f>IF(J75&gt;0,H75,I75)</f>
        <v>39979999999.999954</v>
      </c>
      <c r="L75" s="315">
        <f>IF(J75&lt;0,H75,I75)</f>
        <v>24010989734.750435</v>
      </c>
    </row>
    <row r="76" spans="2:12" ht="15.75" thickBot="1">
      <c r="B76" s="318" t="str">
        <f>D18</f>
        <v>n=5</v>
      </c>
      <c r="C76" s="319">
        <f>J18</f>
        <v>1620319.4799182927</v>
      </c>
      <c r="D76" s="319">
        <f>K18</f>
        <v>-9.1000000000000016E-5</v>
      </c>
      <c r="E76" s="320">
        <f>L18</f>
        <v>1.2651825923264067E-15</v>
      </c>
      <c r="F76" s="293">
        <v>5</v>
      </c>
      <c r="G76" s="321">
        <v>10</v>
      </c>
      <c r="H76" s="322">
        <f>(-(D76-D71)-((D76-D71)^2-4*(E76-E71)*(C76-C71))^0.5)/2/(E76-E71)</f>
        <v>39980000000.000031</v>
      </c>
      <c r="I76" s="323">
        <f>(-(D76-D71)+((D76-D71)^2-4*(E76-E71)*(C76-C71))^0.5)/2/(E76-E71)</f>
        <v>9408861861.0401154</v>
      </c>
      <c r="J76" s="322">
        <f>H76-I76</f>
        <v>30571138138.959915</v>
      </c>
      <c r="K76" s="324">
        <f>IF(J76&gt;0,H76,I76)</f>
        <v>39980000000.000031</v>
      </c>
      <c r="L76" s="323">
        <f>IF(J76&lt;0,H76,I76)</f>
        <v>9408861861.0401154</v>
      </c>
    </row>
    <row r="77" spans="2:12" ht="15.75" thickBot="1">
      <c r="K77" s="325">
        <f>AVERAGE(K32:K76)</f>
        <v>1211978309429.4011</v>
      </c>
      <c r="L77" s="326">
        <f>AVERAGE(L32:L76)</f>
        <v>28295934813.955391</v>
      </c>
    </row>
    <row r="79" spans="2:12">
      <c r="F79" s="327" t="s">
        <v>26</v>
      </c>
      <c r="G79" s="327" t="s">
        <v>27</v>
      </c>
      <c r="H79" s="317" t="s">
        <v>28</v>
      </c>
    </row>
    <row r="80" spans="2:12">
      <c r="F80" s="327">
        <v>20000</v>
      </c>
      <c r="G80" s="327">
        <f>0.001/F80</f>
        <v>4.9999999999999998E-8</v>
      </c>
      <c r="H80" s="328">
        <f>G23-G14</f>
        <v>1794112.4729124964</v>
      </c>
    </row>
    <row r="89" spans="2:17" ht="15" thickBot="1"/>
    <row r="90" spans="2:17" ht="20.25" thickBot="1">
      <c r="B90" s="248" t="s">
        <v>30</v>
      </c>
      <c r="C90" s="256"/>
      <c r="D90" s="256"/>
      <c r="E90" s="256"/>
      <c r="F90" s="256"/>
      <c r="G90" s="329" t="s">
        <v>31</v>
      </c>
      <c r="H90" s="256"/>
      <c r="I90" s="256"/>
      <c r="J90" s="256"/>
      <c r="K90" s="256"/>
      <c r="L90" s="256"/>
      <c r="M90" s="330" t="s">
        <v>93</v>
      </c>
      <c r="N90" s="331"/>
      <c r="O90" s="331"/>
      <c r="P90" s="332"/>
      <c r="Q90" s="333"/>
    </row>
    <row r="91" spans="2:17" ht="15.75">
      <c r="B91" s="334" t="s">
        <v>53</v>
      </c>
      <c r="C91" s="335" t="s">
        <v>54</v>
      </c>
      <c r="D91" s="336" t="s">
        <v>55</v>
      </c>
      <c r="E91" s="337" t="s">
        <v>56</v>
      </c>
      <c r="F91" s="221"/>
      <c r="G91" s="306" t="s">
        <v>32</v>
      </c>
      <c r="H91" s="307"/>
      <c r="I91" s="338" t="str">
        <f>K31&amp;" Data"</f>
        <v>X1 Data</v>
      </c>
      <c r="J91" s="339" t="s">
        <v>33</v>
      </c>
      <c r="K91" s="340" t="str">
        <f>D91&amp;" Data"</f>
        <v>K1=1/Y1 Data</v>
      </c>
      <c r="L91" s="339" t="str">
        <f>J91</f>
        <v xml:space="preserve">Check Data </v>
      </c>
      <c r="M91" s="340" t="str">
        <f>L31&amp;" Data"</f>
        <v>X2 Data</v>
      </c>
      <c r="N91" s="339" t="s">
        <v>33</v>
      </c>
      <c r="O91" s="340" t="str">
        <f>E91&amp;" Data"</f>
        <v>K2=1/Y2 Data</v>
      </c>
      <c r="P91" s="341" t="str">
        <f>N91</f>
        <v xml:space="preserve">Check Data </v>
      </c>
    </row>
    <row r="92" spans="2:17" ht="15.75">
      <c r="B92" s="342">
        <f>$C32/K32+$D32+$E32*K32</f>
        <v>1.4696201802590602E-2</v>
      </c>
      <c r="C92" s="343">
        <f>$C32/L32+$D32+$E32*L32</f>
        <v>1.1025116472852532E-7</v>
      </c>
      <c r="D92" s="344">
        <f>1/B92</f>
        <v>68.04479235061423</v>
      </c>
      <c r="E92" s="345">
        <f>1/C92</f>
        <v>9070198.9630887751</v>
      </c>
      <c r="F92" s="221"/>
      <c r="G92" s="275">
        <v>1</v>
      </c>
      <c r="H92" s="300">
        <v>2</v>
      </c>
      <c r="I92" s="344">
        <f>K32</f>
        <v>11766227671720.779</v>
      </c>
      <c r="J92" s="346">
        <f>I92</f>
        <v>11766227671720.779</v>
      </c>
      <c r="K92" s="344">
        <f>D92</f>
        <v>68.04479235061423</v>
      </c>
      <c r="L92" s="346">
        <f>K92</f>
        <v>68.04479235061423</v>
      </c>
      <c r="M92" s="343">
        <f>C92</f>
        <v>1.1025116472852532E-7</v>
      </c>
      <c r="N92" s="346">
        <f>M92</f>
        <v>1.1025116472852532E-7</v>
      </c>
      <c r="O92" s="343">
        <f>E92</f>
        <v>9070198.9630887751</v>
      </c>
      <c r="P92" s="347">
        <f>O92</f>
        <v>9070198.9630887751</v>
      </c>
    </row>
    <row r="93" spans="2:17" ht="15.75">
      <c r="B93" s="342">
        <f>$C33/K33+$D33+$E33*K33</f>
        <v>8.8203343726067206E-3</v>
      </c>
      <c r="C93" s="343">
        <f>$C33/L33+$D33+$E33*L33</f>
        <v>1.1025116472905387E-7</v>
      </c>
      <c r="D93" s="344">
        <f>1/B93</f>
        <v>113.37438670190285</v>
      </c>
      <c r="E93" s="345">
        <f>1/C93</f>
        <v>9070198.9630452916</v>
      </c>
      <c r="F93" s="221"/>
      <c r="G93" s="275">
        <v>2</v>
      </c>
      <c r="H93" s="300">
        <v>3</v>
      </c>
      <c r="I93" s="344">
        <f>K33</f>
        <v>7082187028116.3887</v>
      </c>
      <c r="J93" s="346">
        <f>I93</f>
        <v>7082187028116.3887</v>
      </c>
      <c r="K93" s="344">
        <f>D93</f>
        <v>113.37438670190285</v>
      </c>
      <c r="L93" s="346">
        <f>K93</f>
        <v>113.37438670190285</v>
      </c>
      <c r="M93" s="343">
        <f>C93</f>
        <v>1.1025116472905387E-7</v>
      </c>
      <c r="N93" s="346">
        <f>M93</f>
        <v>1.1025116472905387E-7</v>
      </c>
      <c r="O93" s="343">
        <f>E93</f>
        <v>9070198.9630452916</v>
      </c>
      <c r="P93" s="347">
        <f>O93</f>
        <v>9070198.9630452916</v>
      </c>
    </row>
    <row r="94" spans="2:17" ht="15.75">
      <c r="B94" s="342">
        <f>$C34/K34+$D34+$E34*K34</f>
        <v>4.4161526167282713E-3</v>
      </c>
      <c r="C94" s="343">
        <f>$C34/L34+$D34+$E34*L34</f>
        <v>1.1025116472879637E-7</v>
      </c>
      <c r="D94" s="344">
        <f>1/B94</f>
        <v>226.4414495577046</v>
      </c>
      <c r="E94" s="345">
        <f>1/C94</f>
        <v>9070198.9630664755</v>
      </c>
      <c r="F94" s="221"/>
      <c r="G94" s="275">
        <v>3</v>
      </c>
      <c r="H94" s="300">
        <v>4</v>
      </c>
      <c r="I94" s="344">
        <f>K34</f>
        <v>3574774655975.9678</v>
      </c>
      <c r="J94" s="346">
        <f>I94</f>
        <v>3574774655975.9678</v>
      </c>
      <c r="K94" s="344">
        <f>D94</f>
        <v>226.4414495577046</v>
      </c>
      <c r="L94" s="346">
        <f>K94</f>
        <v>226.4414495577046</v>
      </c>
      <c r="M94" s="343">
        <f>C94</f>
        <v>1.1025116472879637E-7</v>
      </c>
      <c r="N94" s="346">
        <f>M94</f>
        <v>1.1025116472879637E-7</v>
      </c>
      <c r="O94" s="343">
        <f>E94</f>
        <v>9070198.9630664755</v>
      </c>
      <c r="P94" s="347">
        <f>O94</f>
        <v>9070198.9630664755</v>
      </c>
    </row>
    <row r="95" spans="2:17" ht="15.75">
      <c r="B95" s="342">
        <f>$C35/K35+$D35+$E35*K35</f>
        <v>1.4914408283204759E-3</v>
      </c>
      <c r="C95" s="343">
        <f>$C35/L35+$D35+$E35*L35</f>
        <v>1.102511647288167E-7</v>
      </c>
      <c r="D95" s="344">
        <f>1/B95</f>
        <v>670.49257403400202</v>
      </c>
      <c r="E95" s="345">
        <f>1/C95</f>
        <v>9070198.9630648028</v>
      </c>
      <c r="F95" s="221"/>
      <c r="G95" s="275">
        <v>4</v>
      </c>
      <c r="H95" s="300">
        <v>5</v>
      </c>
      <c r="I95" s="344">
        <f>K35</f>
        <v>1249736052767.592</v>
      </c>
      <c r="J95" s="346">
        <f>I95</f>
        <v>1249736052767.592</v>
      </c>
      <c r="K95" s="344">
        <f>D95</f>
        <v>670.49257403400202</v>
      </c>
      <c r="L95" s="346">
        <f>K95</f>
        <v>670.49257403400202</v>
      </c>
      <c r="M95" s="343">
        <f>C95</f>
        <v>1.102511647288167E-7</v>
      </c>
      <c r="N95" s="346">
        <f>M95</f>
        <v>1.102511647288167E-7</v>
      </c>
      <c r="O95" s="343">
        <f>E95</f>
        <v>9070198.9630648028</v>
      </c>
      <c r="P95" s="347">
        <f>O95</f>
        <v>9070198.9630648028</v>
      </c>
    </row>
    <row r="96" spans="2:17" ht="15.75">
      <c r="B96" s="342">
        <f>$C36/K36+$D36+$E36*K36</f>
        <v>1.1860623373690919E-4</v>
      </c>
      <c r="C96" s="343">
        <f>$C36/L36+$D36+$E36*L36</f>
        <v>1.1025116472879637E-7</v>
      </c>
      <c r="D96" s="344">
        <f>1/B96</f>
        <v>8431.2600484236518</v>
      </c>
      <c r="E96" s="345">
        <f>1/C96</f>
        <v>9070198.9630664755</v>
      </c>
      <c r="F96" s="221"/>
      <c r="G96" s="275">
        <v>5</v>
      </c>
      <c r="H96" s="300">
        <v>6</v>
      </c>
      <c r="I96" s="344">
        <f>K36</f>
        <v>157543531556.89923</v>
      </c>
      <c r="J96" s="346">
        <f>I96</f>
        <v>157543531556.89923</v>
      </c>
      <c r="K96" s="344">
        <f>D96</f>
        <v>8431.2600484236518</v>
      </c>
      <c r="L96" s="346">
        <f>K96</f>
        <v>8431.2600484236518</v>
      </c>
      <c r="M96" s="343">
        <f>C96</f>
        <v>1.1025116472879637E-7</v>
      </c>
      <c r="N96" s="346">
        <f>M96</f>
        <v>1.1025116472879637E-7</v>
      </c>
      <c r="O96" s="343">
        <f>E96</f>
        <v>9070198.9630664755</v>
      </c>
      <c r="P96" s="347">
        <f>O96</f>
        <v>9070198.9630664755</v>
      </c>
    </row>
    <row r="97" spans="2:16" ht="15.75">
      <c r="B97" s="342">
        <f>$C37/K37+$D37+$E37*K37</f>
        <v>1.1025116472878282E-7</v>
      </c>
      <c r="C97" s="343">
        <f>$C37/L37+$D37+$E37*L37</f>
        <v>1.3240555374467104E-4</v>
      </c>
      <c r="D97" s="344">
        <f>1/B97</f>
        <v>9070198.9630675893</v>
      </c>
      <c r="E97" s="345">
        <f>1/C97</f>
        <v>7552.5532858567667</v>
      </c>
      <c r="F97" s="221"/>
      <c r="G97" s="275">
        <v>6</v>
      </c>
      <c r="H97" s="300">
        <v>7</v>
      </c>
      <c r="I97" s="344">
        <f>K37</f>
        <v>39979999999.999908</v>
      </c>
      <c r="J97" s="346">
        <f>I97</f>
        <v>39979999999.999908</v>
      </c>
      <c r="K97" s="344">
        <f>D97</f>
        <v>9070198.9630675893</v>
      </c>
      <c r="L97" s="346">
        <f>K97</f>
        <v>9070198.9630675893</v>
      </c>
      <c r="M97" s="343">
        <f>C97</f>
        <v>1.3240555374467104E-4</v>
      </c>
      <c r="N97" s="346">
        <f>M97</f>
        <v>1.3240555374467104E-4</v>
      </c>
      <c r="O97" s="343">
        <f>E97</f>
        <v>7552.5532858567667</v>
      </c>
      <c r="P97" s="347">
        <f>O97</f>
        <v>7552.5532858567667</v>
      </c>
    </row>
    <row r="98" spans="2:16" ht="15.75">
      <c r="B98" s="342">
        <f>$C38/K38+$D38+$E38*K38</f>
        <v>1.1025116472883703E-7</v>
      </c>
      <c r="C98" s="343">
        <f>$C38/L38+$D38+$E38*L38</f>
        <v>1.8359898399556804E-3</v>
      </c>
      <c r="D98" s="344">
        <f>1/B98</f>
        <v>9070198.9630631302</v>
      </c>
      <c r="E98" s="345">
        <f>1/C98</f>
        <v>544.66532343345614</v>
      </c>
      <c r="F98" s="221"/>
      <c r="G98" s="275">
        <v>7</v>
      </c>
      <c r="H98" s="300">
        <v>8</v>
      </c>
      <c r="I98" s="344">
        <f>K38</f>
        <v>39980000000.000069</v>
      </c>
      <c r="J98" s="346">
        <f>I98</f>
        <v>39980000000.000069</v>
      </c>
      <c r="K98" s="344">
        <f>D98</f>
        <v>9070198.9630631302</v>
      </c>
      <c r="L98" s="346">
        <f>K98</f>
        <v>9070198.9630631302</v>
      </c>
      <c r="M98" s="343">
        <f>C98</f>
        <v>1.8359898399556804E-3</v>
      </c>
      <c r="N98" s="346">
        <f>M98</f>
        <v>1.8359898399556804E-3</v>
      </c>
      <c r="O98" s="343">
        <f>E98</f>
        <v>544.66532343345614</v>
      </c>
      <c r="P98" s="347">
        <f>O98</f>
        <v>544.66532343345614</v>
      </c>
    </row>
    <row r="99" spans="2:16" ht="15.75">
      <c r="B99" s="342">
        <f>$C39/K39+$D39+$E39*K39</f>
        <v>1.1025116472878282E-7</v>
      </c>
      <c r="C99" s="343">
        <f>$C39/L39+$D39+$E39*L39</f>
        <v>5.4500754335421401E-3</v>
      </c>
      <c r="D99" s="344">
        <f>1/B99</f>
        <v>9070198.9630675893</v>
      </c>
      <c r="E99" s="345">
        <f>1/C99</f>
        <v>183.48369893113113</v>
      </c>
      <c r="F99" s="221"/>
      <c r="G99" s="275">
        <v>8</v>
      </c>
      <c r="H99" s="300">
        <v>9</v>
      </c>
      <c r="I99" s="344">
        <f>K39</f>
        <v>39979999999.999969</v>
      </c>
      <c r="J99" s="346">
        <f>I99</f>
        <v>39979999999.999969</v>
      </c>
      <c r="K99" s="344">
        <f>D99</f>
        <v>9070198.9630675893</v>
      </c>
      <c r="L99" s="346">
        <f>K99</f>
        <v>9070198.9630675893</v>
      </c>
      <c r="M99" s="343">
        <f>C99</f>
        <v>5.4500754335421401E-3</v>
      </c>
      <c r="N99" s="346">
        <f>M99</f>
        <v>5.4500754335421401E-3</v>
      </c>
      <c r="O99" s="343">
        <f>E99</f>
        <v>183.48369893113113</v>
      </c>
      <c r="P99" s="347">
        <f>O99</f>
        <v>183.48369893113113</v>
      </c>
    </row>
    <row r="100" spans="2:16" ht="15.75">
      <c r="B100" s="342">
        <f>$C40/K40+$D40+$E40*K40</f>
        <v>1.1025116472887769E-7</v>
      </c>
      <c r="C100" s="343">
        <f>$C40/L40+$D40+$E40*L40</f>
        <v>1.0888303042740235E-2</v>
      </c>
      <c r="D100" s="344">
        <f>1/B100</f>
        <v>9070198.9630597848</v>
      </c>
      <c r="E100" s="345">
        <f>1/C100</f>
        <v>91.841675977851196</v>
      </c>
      <c r="F100" s="221"/>
      <c r="G100" s="275">
        <v>9</v>
      </c>
      <c r="H100" s="300">
        <v>10</v>
      </c>
      <c r="I100" s="344">
        <f>K40</f>
        <v>39980000000.000099</v>
      </c>
      <c r="J100" s="346">
        <f>I100</f>
        <v>39980000000.000099</v>
      </c>
      <c r="K100" s="344">
        <f>D100</f>
        <v>9070198.9630597848</v>
      </c>
      <c r="L100" s="346">
        <f>K100</f>
        <v>9070198.9630597848</v>
      </c>
      <c r="M100" s="343">
        <f>C100</f>
        <v>1.0888303042740235E-2</v>
      </c>
      <c r="N100" s="346">
        <f>M100</f>
        <v>1.0888303042740235E-2</v>
      </c>
      <c r="O100" s="343">
        <f>E100</f>
        <v>91.841675977851196</v>
      </c>
      <c r="P100" s="347">
        <f>O100</f>
        <v>91.841675977851196</v>
      </c>
    </row>
    <row r="101" spans="2:16" ht="15.75">
      <c r="B101" s="342">
        <f>$C41/K41+$D41+$E41*K41</f>
        <v>5.5164048695115664E-6</v>
      </c>
      <c r="C101" s="343">
        <f>$C41/L41+$D41+$E41*L41</f>
        <v>1.1025116472853887E-7</v>
      </c>
      <c r="D101" s="344">
        <f>1/B101</f>
        <v>181277.48482111358</v>
      </c>
      <c r="E101" s="345">
        <f>1/C101</f>
        <v>9070198.9630876593</v>
      </c>
      <c r="F101" s="221"/>
      <c r="G101" s="275">
        <v>10</v>
      </c>
      <c r="H101" s="300">
        <v>1</v>
      </c>
      <c r="I101" s="344">
        <f>K41</f>
        <v>44713361409.354446</v>
      </c>
      <c r="J101" s="346">
        <f>I101</f>
        <v>44713361409.354446</v>
      </c>
      <c r="K101" s="344">
        <f>D101</f>
        <v>181277.48482111358</v>
      </c>
      <c r="L101" s="346">
        <f>K101</f>
        <v>181277.48482111358</v>
      </c>
      <c r="M101" s="343">
        <f>C101</f>
        <v>1.1025116472853887E-7</v>
      </c>
      <c r="N101" s="346">
        <f>M101</f>
        <v>1.1025116472853887E-7</v>
      </c>
      <c r="O101" s="343">
        <f>E101</f>
        <v>9070198.9630876593</v>
      </c>
      <c r="P101" s="347">
        <f>O101</f>
        <v>9070198.9630876593</v>
      </c>
    </row>
    <row r="102" spans="2:16" ht="15.75">
      <c r="B102" s="342">
        <f>$C42/K42+$D42+$E42*K42</f>
        <v>1.1033456310026283E-2</v>
      </c>
      <c r="C102" s="343">
        <f>$C42/L42+$D42+$E42*L42</f>
        <v>1.1025116472843045E-7</v>
      </c>
      <c r="D102" s="344">
        <f>1/B102</f>
        <v>90.633430894295884</v>
      </c>
      <c r="E102" s="345">
        <f>1/C102</f>
        <v>9070198.9630965795</v>
      </c>
      <c r="F102" s="221"/>
      <c r="G102" s="275">
        <v>1</v>
      </c>
      <c r="H102" s="300">
        <v>3</v>
      </c>
      <c r="I102" s="344">
        <f>K42</f>
        <v>8844647902822.3008</v>
      </c>
      <c r="J102" s="346">
        <f>I102</f>
        <v>8844647902822.3008</v>
      </c>
      <c r="K102" s="344">
        <f>D102</f>
        <v>90.633430894295884</v>
      </c>
      <c r="L102" s="346">
        <f>K102</f>
        <v>90.633430894295884</v>
      </c>
      <c r="M102" s="343">
        <f>C102</f>
        <v>1.1025116472843045E-7</v>
      </c>
      <c r="N102" s="346">
        <f>M102</f>
        <v>1.1025116472843045E-7</v>
      </c>
      <c r="O102" s="343">
        <f>E102</f>
        <v>9070198.9630965795</v>
      </c>
      <c r="P102" s="347">
        <f>O102</f>
        <v>9070198.9630965795</v>
      </c>
    </row>
    <row r="103" spans="2:16" ht="17.25">
      <c r="B103" s="342">
        <f>$C43/K43+$D43+$E43*K43</f>
        <v>5.901784526552962E-3</v>
      </c>
      <c r="C103" s="343">
        <f>$C43/L43+$D43+$E43*L43</f>
        <v>1.102511647290742E-7</v>
      </c>
      <c r="D103" s="344">
        <f>1/B103</f>
        <v>169.44027615729763</v>
      </c>
      <c r="E103" s="345">
        <f>1/C103</f>
        <v>9070198.9630436189</v>
      </c>
      <c r="F103" s="215"/>
      <c r="G103" s="275">
        <v>2</v>
      </c>
      <c r="H103" s="300">
        <v>4</v>
      </c>
      <c r="I103" s="344">
        <f>K43</f>
        <v>4755600555209.8652</v>
      </c>
      <c r="J103" s="346">
        <f>I103</f>
        <v>4755600555209.8652</v>
      </c>
      <c r="K103" s="344">
        <f>D103</f>
        <v>169.44027615729763</v>
      </c>
      <c r="L103" s="346">
        <f>K103</f>
        <v>169.44027615729763</v>
      </c>
      <c r="M103" s="343">
        <f>C103</f>
        <v>1.102511647290742E-7</v>
      </c>
      <c r="N103" s="346">
        <f>M103</f>
        <v>1.102511647290742E-7</v>
      </c>
      <c r="O103" s="343">
        <f>E103</f>
        <v>9070198.9630436189</v>
      </c>
      <c r="P103" s="347">
        <f>O103</f>
        <v>9070198.9630436189</v>
      </c>
    </row>
    <row r="104" spans="2:16" ht="15">
      <c r="B104" s="342">
        <f>$C44/K44+$D44+$E44*K44</f>
        <v>2.2645594620313248E-3</v>
      </c>
      <c r="C104" s="343">
        <f>$C44/L44+$D44+$E44*L44</f>
        <v>1.1025116472876249E-7</v>
      </c>
      <c r="D104" s="344">
        <f>1/B104</f>
        <v>441.5869915391815</v>
      </c>
      <c r="E104" s="345">
        <f>1/C104</f>
        <v>9070198.963069262</v>
      </c>
      <c r="G104" s="275">
        <v>3</v>
      </c>
      <c r="H104" s="300">
        <v>5</v>
      </c>
      <c r="I104" s="344">
        <f>K44</f>
        <v>1861145476523.8167</v>
      </c>
      <c r="J104" s="346">
        <f>I104</f>
        <v>1861145476523.8167</v>
      </c>
      <c r="K104" s="344">
        <f>D104</f>
        <v>441.5869915391815</v>
      </c>
      <c r="L104" s="346">
        <f>K104</f>
        <v>441.5869915391815</v>
      </c>
      <c r="M104" s="343">
        <f>C104</f>
        <v>1.1025116472876249E-7</v>
      </c>
      <c r="N104" s="346">
        <f>M104</f>
        <v>1.1025116472876249E-7</v>
      </c>
      <c r="O104" s="343">
        <f>E104</f>
        <v>9070198.963069262</v>
      </c>
      <c r="P104" s="347">
        <f>O104</f>
        <v>9070198.963069262</v>
      </c>
    </row>
    <row r="105" spans="2:16" ht="15">
      <c r="B105" s="342">
        <f>$C45/K45+$D45+$E45*K45</f>
        <v>3.0293505081355345E-4</v>
      </c>
      <c r="C105" s="343">
        <f>$C45/L45+$D45+$E45*L45</f>
        <v>1.1025116472879637E-7</v>
      </c>
      <c r="D105" s="344">
        <f>1/B105</f>
        <v>3301.0376227987795</v>
      </c>
      <c r="E105" s="345">
        <f>1/C105</f>
        <v>9070198.9630664755</v>
      </c>
      <c r="G105" s="275">
        <v>4</v>
      </c>
      <c r="H105" s="300">
        <v>6</v>
      </c>
      <c r="I105" s="344">
        <f>K45</f>
        <v>302600001411.1203</v>
      </c>
      <c r="J105" s="346">
        <f>I105</f>
        <v>302600001411.1203</v>
      </c>
      <c r="K105" s="344">
        <f>D105</f>
        <v>3301.0376227987795</v>
      </c>
      <c r="L105" s="346">
        <f>K105</f>
        <v>3301.0376227987795</v>
      </c>
      <c r="M105" s="343">
        <f>C105</f>
        <v>1.1025116472879637E-7</v>
      </c>
      <c r="N105" s="346">
        <f>M105</f>
        <v>1.1025116472879637E-7</v>
      </c>
      <c r="O105" s="343">
        <f>E105</f>
        <v>9070198.9630664755</v>
      </c>
      <c r="P105" s="347">
        <f>O105</f>
        <v>9070198.9630664755</v>
      </c>
    </row>
    <row r="106" spans="2:16" ht="15">
      <c r="B106" s="342">
        <f>$C46/K46+$D46+$E46*K46</f>
        <v>1.1025116472870828E-7</v>
      </c>
      <c r="C106" s="343">
        <f>$C46/L46+$D46+$E46*L46</f>
        <v>-4.4524637869451184E-7</v>
      </c>
      <c r="D106" s="344">
        <f>1/B106</f>
        <v>9070198.963073723</v>
      </c>
      <c r="E106" s="345">
        <f>1/C106</f>
        <v>-2245947.5199597534</v>
      </c>
      <c r="G106" s="275">
        <v>5</v>
      </c>
      <c r="H106" s="300">
        <v>7</v>
      </c>
      <c r="I106" s="344">
        <f>K46</f>
        <v>39979999999.999603</v>
      </c>
      <c r="J106" s="346">
        <f>I106</f>
        <v>39979999999.999603</v>
      </c>
      <c r="K106" s="344">
        <f>D106</f>
        <v>9070198.963073723</v>
      </c>
      <c r="L106" s="346">
        <f>K106</f>
        <v>9070198.963073723</v>
      </c>
      <c r="M106" s="343">
        <f>C106</f>
        <v>-4.4524637869451184E-7</v>
      </c>
      <c r="N106" s="346">
        <f>M106</f>
        <v>-4.4524637869451184E-7</v>
      </c>
      <c r="O106" s="343">
        <f>E106</f>
        <v>-2245947.5199597534</v>
      </c>
      <c r="P106" s="347">
        <f>O106</f>
        <v>-2245947.5199597534</v>
      </c>
    </row>
    <row r="107" spans="2:16" ht="15">
      <c r="B107" s="342">
        <f>$C47/K47+$D47+$E47*K47</f>
        <v>1.1025116472879637E-7</v>
      </c>
      <c r="C107" s="343">
        <f>$C47/L47+$D47+$E47*L47</f>
        <v>3.2984953446144679E-4</v>
      </c>
      <c r="D107" s="344">
        <f>1/B107</f>
        <v>9070198.9630664755</v>
      </c>
      <c r="E107" s="345">
        <f>1/C107</f>
        <v>3031.685345964559</v>
      </c>
      <c r="G107" s="275">
        <v>6</v>
      </c>
      <c r="H107" s="300">
        <v>8</v>
      </c>
      <c r="I107" s="344">
        <f>K47</f>
        <v>39980000000.000008</v>
      </c>
      <c r="J107" s="346">
        <f>I107</f>
        <v>39980000000.000008</v>
      </c>
      <c r="K107" s="344">
        <f>D107</f>
        <v>9070198.9630664755</v>
      </c>
      <c r="L107" s="346">
        <f>K107</f>
        <v>9070198.9630664755</v>
      </c>
      <c r="M107" s="343">
        <f>C107</f>
        <v>3.2984953446144679E-4</v>
      </c>
      <c r="N107" s="346">
        <f>M107</f>
        <v>3.2984953446144679E-4</v>
      </c>
      <c r="O107" s="343">
        <f>E107</f>
        <v>3031.685345964559</v>
      </c>
      <c r="P107" s="347">
        <f>O107</f>
        <v>3031.685345964559</v>
      </c>
    </row>
    <row r="108" spans="2:16" ht="15">
      <c r="B108" s="342">
        <f>$C48/K48+$D48+$E48*K48</f>
        <v>1.102511647288167E-7</v>
      </c>
      <c r="C108" s="343">
        <f>$C48/L48+$D48+$E48*L48</f>
        <v>2.7811031078070086E-3</v>
      </c>
      <c r="D108" s="344">
        <f>1/B108</f>
        <v>9070198.9630648028</v>
      </c>
      <c r="E108" s="345">
        <f>1/C108</f>
        <v>359.56955252498096</v>
      </c>
      <c r="G108" s="275">
        <v>7</v>
      </c>
      <c r="H108" s="300">
        <v>9</v>
      </c>
      <c r="I108" s="344">
        <f>K48</f>
        <v>39980000000.000023</v>
      </c>
      <c r="J108" s="346">
        <f>I108</f>
        <v>39980000000.000023</v>
      </c>
      <c r="K108" s="344">
        <f>D108</f>
        <v>9070198.9630648028</v>
      </c>
      <c r="L108" s="346">
        <f>K108</f>
        <v>9070198.9630648028</v>
      </c>
      <c r="M108" s="343">
        <f>C108</f>
        <v>2.7811031078070086E-3</v>
      </c>
      <c r="N108" s="346">
        <f>M108</f>
        <v>2.7811031078070086E-3</v>
      </c>
      <c r="O108" s="343">
        <f>E108</f>
        <v>359.56955252498096</v>
      </c>
      <c r="P108" s="347">
        <f>O108</f>
        <v>359.56955252498096</v>
      </c>
    </row>
    <row r="109" spans="2:16" ht="15">
      <c r="B109" s="342">
        <f>$C49/K49+$D49+$E49*K49</f>
        <v>1.1025116472882348E-7</v>
      </c>
      <c r="C109" s="343">
        <f>$C49/L49+$D49+$E49*L49</f>
        <v>7.2802170094553881E-3</v>
      </c>
      <c r="D109" s="344">
        <f>1/B109</f>
        <v>9070198.9630642459</v>
      </c>
      <c r="E109" s="345">
        <f>1/C109</f>
        <v>137.35854284305285</v>
      </c>
      <c r="G109" s="275">
        <v>8</v>
      </c>
      <c r="H109" s="300">
        <v>10</v>
      </c>
      <c r="I109" s="344">
        <f>K49</f>
        <v>39980000000.000038</v>
      </c>
      <c r="J109" s="346">
        <f>I109</f>
        <v>39980000000.000038</v>
      </c>
      <c r="K109" s="344">
        <f>D109</f>
        <v>9070198.9630642459</v>
      </c>
      <c r="L109" s="346">
        <f>K109</f>
        <v>9070198.9630642459</v>
      </c>
      <c r="M109" s="343">
        <f>C109</f>
        <v>7.2802170094553881E-3</v>
      </c>
      <c r="N109" s="346">
        <f>M109</f>
        <v>7.2802170094553881E-3</v>
      </c>
      <c r="O109" s="343">
        <f>E109</f>
        <v>137.35854284305285</v>
      </c>
      <c r="P109" s="347">
        <f>O109</f>
        <v>137.35854284305285</v>
      </c>
    </row>
    <row r="110" spans="2:16" ht="15">
      <c r="B110" s="342">
        <f>$C50/K50+$D50+$E50*K50</f>
        <v>2.2835284279434866E-5</v>
      </c>
      <c r="C110" s="343">
        <f>$C50/L50+$D50+$E50*L50</f>
        <v>1.1025116472880992E-7</v>
      </c>
      <c r="D110" s="344">
        <f>1/B110</f>
        <v>43791.878733061618</v>
      </c>
      <c r="E110" s="345">
        <f>1/C110</f>
        <v>9070198.9630653597</v>
      </c>
      <c r="G110" s="275">
        <v>9</v>
      </c>
      <c r="H110" s="300">
        <v>1</v>
      </c>
      <c r="I110" s="344">
        <f>K50</f>
        <v>59407590810.566376</v>
      </c>
      <c r="J110" s="346">
        <f>I110</f>
        <v>59407590810.566376</v>
      </c>
      <c r="K110" s="344">
        <f>D110</f>
        <v>43791.878733061618</v>
      </c>
      <c r="L110" s="346">
        <f>K110</f>
        <v>43791.878733061618</v>
      </c>
      <c r="M110" s="343">
        <f>C110</f>
        <v>1.1025116472880992E-7</v>
      </c>
      <c r="N110" s="346">
        <f>M110</f>
        <v>1.1025116472880992E-7</v>
      </c>
      <c r="O110" s="343">
        <f>E110</f>
        <v>9070198.9630653597</v>
      </c>
      <c r="P110" s="347">
        <f>O110</f>
        <v>9070198.9630653597</v>
      </c>
    </row>
    <row r="111" spans="2:16" ht="15">
      <c r="B111" s="342">
        <f>$C51/K51+$D51+$E51*K51</f>
        <v>1.1025116472897255E-7</v>
      </c>
      <c r="C111" s="343">
        <f>$C51/L51+$D51+$E51*L51</f>
        <v>-3.5009238213126514E-6</v>
      </c>
      <c r="D111" s="344">
        <f>1/B111</f>
        <v>9070198.9630519804</v>
      </c>
      <c r="E111" s="345">
        <f>1/C111</f>
        <v>-285638.89162976865</v>
      </c>
      <c r="G111" s="275">
        <v>10</v>
      </c>
      <c r="H111" s="300">
        <v>2</v>
      </c>
      <c r="I111" s="344">
        <f>K51</f>
        <v>39980000000.000191</v>
      </c>
      <c r="J111" s="346">
        <f>I111</f>
        <v>39980000000.000191</v>
      </c>
      <c r="K111" s="344">
        <f>D111</f>
        <v>9070198.9630519804</v>
      </c>
      <c r="L111" s="346">
        <f>K111</f>
        <v>9070198.9630519804</v>
      </c>
      <c r="M111" s="343">
        <f>C111</f>
        <v>-3.5009238213126514E-6</v>
      </c>
      <c r="N111" s="346">
        <f>M111</f>
        <v>-3.5009238213126514E-6</v>
      </c>
      <c r="O111" s="343">
        <f>E111</f>
        <v>-285638.89162976865</v>
      </c>
      <c r="P111" s="347">
        <f>O111</f>
        <v>-285638.89162976865</v>
      </c>
    </row>
    <row r="112" spans="2:16" ht="15">
      <c r="B112" s="342">
        <f>$C52/K52+$D52+$E52*K52</f>
        <v>7.3907790154744014E-3</v>
      </c>
      <c r="C112" s="343">
        <f>$C52/L52+$D52+$E52*L52</f>
        <v>1.1025116472863374E-7</v>
      </c>
      <c r="D112" s="344">
        <f>1/B112</f>
        <v>135.30373427567727</v>
      </c>
      <c r="E112" s="345">
        <f>1/C112</f>
        <v>9070198.9630798548</v>
      </c>
      <c r="G112" s="275">
        <v>1</v>
      </c>
      <c r="H112" s="300">
        <v>4</v>
      </c>
      <c r="I112" s="344">
        <f>K52</f>
        <v>5939071124542.1709</v>
      </c>
      <c r="J112" s="346">
        <f>I112</f>
        <v>5939071124542.1709</v>
      </c>
      <c r="K112" s="344">
        <f>D112</f>
        <v>135.30373427567727</v>
      </c>
      <c r="L112" s="346">
        <f>K112</f>
        <v>135.30373427567727</v>
      </c>
      <c r="M112" s="343">
        <f>C112</f>
        <v>1.1025116472863374E-7</v>
      </c>
      <c r="N112" s="346">
        <f>M112</f>
        <v>1.1025116472863374E-7</v>
      </c>
      <c r="O112" s="343">
        <f>E112</f>
        <v>9070198.9630798548</v>
      </c>
      <c r="P112" s="347">
        <f>O112</f>
        <v>9070198.9630798548</v>
      </c>
    </row>
    <row r="113" spans="2:17" ht="15">
      <c r="B113" s="342">
        <f>$C53/K53+$D53+$E53*K53</f>
        <v>3.0421482858925715E-3</v>
      </c>
      <c r="C113" s="343">
        <f>$C53/L53+$D53+$E53*L53</f>
        <v>1.1025116472885736E-7</v>
      </c>
      <c r="D113" s="344">
        <f>1/B113</f>
        <v>328.71507435627791</v>
      </c>
      <c r="E113" s="345">
        <f>1/C113</f>
        <v>9070198.9630614575</v>
      </c>
      <c r="G113" s="275">
        <v>2</v>
      </c>
      <c r="H113" s="300">
        <v>5</v>
      </c>
      <c r="I113" s="344">
        <f>K53</f>
        <v>2475922348472.4956</v>
      </c>
      <c r="J113" s="346">
        <f>I113</f>
        <v>2475922348472.4956</v>
      </c>
      <c r="K113" s="344">
        <f>D113</f>
        <v>328.71507435627791</v>
      </c>
      <c r="L113" s="346">
        <f>K113</f>
        <v>328.71507435627791</v>
      </c>
      <c r="M113" s="343">
        <f>C113</f>
        <v>1.1025116472885736E-7</v>
      </c>
      <c r="N113" s="346">
        <f>M113</f>
        <v>1.1025116472885736E-7</v>
      </c>
      <c r="O113" s="343">
        <f>E113</f>
        <v>9070198.9630614575</v>
      </c>
      <c r="P113" s="347">
        <f>O113</f>
        <v>9070198.9630614575</v>
      </c>
    </row>
    <row r="114" spans="2:17" s="333" customFormat="1" ht="15">
      <c r="B114" s="342">
        <f>$C54/K54+$D54+$E54*K54</f>
        <v>4.9490901085971848E-4</v>
      </c>
      <c r="C114" s="343">
        <f>$C54/L54+$D54+$E54*L54</f>
        <v>1.1025116472880992E-7</v>
      </c>
      <c r="D114" s="344">
        <f>1/B114</f>
        <v>2020.5734348276983</v>
      </c>
      <c r="E114" s="345">
        <f>1/C114</f>
        <v>9070198.9630653597</v>
      </c>
      <c r="F114" s="317"/>
      <c r="G114" s="275">
        <v>3</v>
      </c>
      <c r="H114" s="300">
        <v>6</v>
      </c>
      <c r="I114" s="344">
        <f>K54</f>
        <v>450641255467.6427</v>
      </c>
      <c r="J114" s="346">
        <f>I114</f>
        <v>450641255467.6427</v>
      </c>
      <c r="K114" s="344">
        <f>D114</f>
        <v>2020.5734348276983</v>
      </c>
      <c r="L114" s="346">
        <f>K114</f>
        <v>2020.5734348276983</v>
      </c>
      <c r="M114" s="343">
        <f>C114</f>
        <v>1.1025116472880992E-7</v>
      </c>
      <c r="N114" s="346">
        <f>M114</f>
        <v>1.1025116472880992E-7</v>
      </c>
      <c r="O114" s="343">
        <f>E114</f>
        <v>9070198.9630653597</v>
      </c>
      <c r="P114" s="347">
        <f>O114</f>
        <v>9070198.9630653597</v>
      </c>
      <c r="Q114" s="317"/>
    </row>
    <row r="115" spans="2:17" ht="15">
      <c r="B115" s="342">
        <f>$C55/K55+$D55+$E55*K55</f>
        <v>2.2683261865657955E-5</v>
      </c>
      <c r="C115" s="343">
        <f>$C55/L55+$D55+$E55*L55</f>
        <v>1.1025116472885058E-7</v>
      </c>
      <c r="D115" s="344">
        <f>1/B115</f>
        <v>44085.370345875242</v>
      </c>
      <c r="E115" s="345">
        <f>1/C115</f>
        <v>9070198.9630620163</v>
      </c>
      <c r="G115" s="275">
        <v>4</v>
      </c>
      <c r="H115" s="300">
        <v>7</v>
      </c>
      <c r="I115" s="344">
        <f>K55</f>
        <v>68431079364.033058</v>
      </c>
      <c r="J115" s="346">
        <f>I115</f>
        <v>68431079364.033058</v>
      </c>
      <c r="K115" s="344">
        <f>D115</f>
        <v>44085.370345875242</v>
      </c>
      <c r="L115" s="346">
        <f>K115</f>
        <v>44085.370345875242</v>
      </c>
      <c r="M115" s="343">
        <f>C115</f>
        <v>1.1025116472885058E-7</v>
      </c>
      <c r="N115" s="346">
        <f>M115</f>
        <v>1.1025116472885058E-7</v>
      </c>
      <c r="O115" s="343">
        <f>E115</f>
        <v>9070198.9630620163</v>
      </c>
      <c r="P115" s="347">
        <f>O115</f>
        <v>9070198.9630620163</v>
      </c>
    </row>
    <row r="116" spans="2:17" ht="15">
      <c r="B116" s="342">
        <f>$C56/K56+$D56+$E56*K56</f>
        <v>1.1025116472880992E-7</v>
      </c>
      <c r="C116" s="343">
        <f>$C56/L56+$D56+$E56*L56</f>
        <v>1.971371222400754E-5</v>
      </c>
      <c r="D116" s="344">
        <f>1/B116</f>
        <v>9070198.9630653597</v>
      </c>
      <c r="E116" s="345">
        <f>1/C116</f>
        <v>50726.113308187123</v>
      </c>
      <c r="G116" s="275">
        <v>5</v>
      </c>
      <c r="H116" s="300">
        <v>8</v>
      </c>
      <c r="I116" s="344">
        <f>K56</f>
        <v>39980000000.000023</v>
      </c>
      <c r="J116" s="346">
        <f>I116</f>
        <v>39980000000.000023</v>
      </c>
      <c r="K116" s="344">
        <f>D116</f>
        <v>9070198.9630653597</v>
      </c>
      <c r="L116" s="346">
        <f>K116</f>
        <v>9070198.9630653597</v>
      </c>
      <c r="M116" s="343">
        <f>C116</f>
        <v>1.971371222400754E-5</v>
      </c>
      <c r="N116" s="346">
        <f>M116</f>
        <v>1.971371222400754E-5</v>
      </c>
      <c r="O116" s="343">
        <f>E116</f>
        <v>50726.113308187123</v>
      </c>
      <c r="P116" s="347">
        <f>O116</f>
        <v>50726.113308187123</v>
      </c>
    </row>
    <row r="117" spans="2:17" ht="17.25">
      <c r="B117" s="342">
        <f>$C57/K57+$D57+$E57*K57</f>
        <v>1.1025116472880315E-7</v>
      </c>
      <c r="C117" s="343">
        <f>$C57/L57+$D57+$E57*L57</f>
        <v>5.3409557746026033E-4</v>
      </c>
      <c r="D117" s="344">
        <f>1/B117</f>
        <v>9070198.9630659185</v>
      </c>
      <c r="E117" s="345">
        <f>1/C117</f>
        <v>1872.324059965476</v>
      </c>
      <c r="F117" s="215"/>
      <c r="G117" s="275">
        <v>6</v>
      </c>
      <c r="H117" s="300">
        <v>9</v>
      </c>
      <c r="I117" s="344">
        <f>K57</f>
        <v>39979999999.999992</v>
      </c>
      <c r="J117" s="346">
        <f>I117</f>
        <v>39979999999.999992</v>
      </c>
      <c r="K117" s="344">
        <f>D117</f>
        <v>9070198.9630659185</v>
      </c>
      <c r="L117" s="346">
        <f>K117</f>
        <v>9070198.9630659185</v>
      </c>
      <c r="M117" s="343">
        <f>C117</f>
        <v>5.3409557746026033E-4</v>
      </c>
      <c r="N117" s="346">
        <f>M117</f>
        <v>5.3409557746026033E-4</v>
      </c>
      <c r="O117" s="343">
        <f>E117</f>
        <v>1872.324059965476</v>
      </c>
      <c r="P117" s="347">
        <f>O117</f>
        <v>1872.324059965476</v>
      </c>
    </row>
    <row r="118" spans="2:17" ht="15">
      <c r="B118" s="342">
        <f>$C58/K58+$D58+$E58*K58</f>
        <v>1.1025116472882348E-7</v>
      </c>
      <c r="C118" s="343">
        <f>$C58/L58+$D58+$E58*L58</f>
        <v>3.730613442079735E-3</v>
      </c>
      <c r="D118" s="344">
        <f>1/B118</f>
        <v>9070198.9630642459</v>
      </c>
      <c r="E118" s="345">
        <f>1/C118</f>
        <v>268.05243039131977</v>
      </c>
      <c r="G118" s="275">
        <v>7</v>
      </c>
      <c r="H118" s="300">
        <v>10</v>
      </c>
      <c r="I118" s="344">
        <f>K58</f>
        <v>39980000000.000046</v>
      </c>
      <c r="J118" s="346">
        <f>I118</f>
        <v>39980000000.000046</v>
      </c>
      <c r="K118" s="344">
        <f>D118</f>
        <v>9070198.9630642459</v>
      </c>
      <c r="L118" s="346">
        <f>K118</f>
        <v>9070198.9630642459</v>
      </c>
      <c r="M118" s="343">
        <f>C118</f>
        <v>3.730613442079735E-3</v>
      </c>
      <c r="N118" s="346">
        <f>M118</f>
        <v>3.730613442079735E-3</v>
      </c>
      <c r="O118" s="343">
        <f>E118</f>
        <v>268.05243039131977</v>
      </c>
      <c r="P118" s="347">
        <f>O118</f>
        <v>268.05243039131977</v>
      </c>
    </row>
    <row r="119" spans="2:17" ht="15">
      <c r="B119" s="342">
        <f>$C59/K59+$D59+$E59*K59</f>
        <v>5.795723023066121E-5</v>
      </c>
      <c r="C119" s="343">
        <f>$C59/L59+$D59+$E59*L59</f>
        <v>1.1025116472879637E-7</v>
      </c>
      <c r="D119" s="344">
        <f>1/B119</f>
        <v>17254.102655012113</v>
      </c>
      <c r="E119" s="345">
        <f>1/C119</f>
        <v>9070198.9630664755</v>
      </c>
      <c r="G119" s="275">
        <v>8</v>
      </c>
      <c r="H119" s="300">
        <v>1</v>
      </c>
      <c r="I119" s="344">
        <f>K59</f>
        <v>88298526197.123047</v>
      </c>
      <c r="J119" s="346">
        <f>I119</f>
        <v>88298526197.123047</v>
      </c>
      <c r="K119" s="344">
        <f>D119</f>
        <v>17254.102655012113</v>
      </c>
      <c r="L119" s="346">
        <f>K119</f>
        <v>17254.102655012113</v>
      </c>
      <c r="M119" s="343">
        <f>C119</f>
        <v>1.1025116472879637E-7</v>
      </c>
      <c r="N119" s="346">
        <f>M119</f>
        <v>1.1025116472879637E-7</v>
      </c>
      <c r="O119" s="343">
        <f>E119</f>
        <v>9070198.9630664755</v>
      </c>
      <c r="P119" s="347">
        <f>O119</f>
        <v>9070198.9630664755</v>
      </c>
    </row>
    <row r="120" spans="2:17" ht="15">
      <c r="B120" s="342">
        <f>$C60/K60+$D60+$E60*K60</f>
        <v>7.4041022042462858E-6</v>
      </c>
      <c r="C120" s="343">
        <f>$C60/L60+$D60+$E60*L60</f>
        <v>1.1025116472882348E-7</v>
      </c>
      <c r="D120" s="344">
        <f>1/B120</f>
        <v>135060.26421765159</v>
      </c>
      <c r="E120" s="345">
        <f>1/C120</f>
        <v>9070198.9630642459</v>
      </c>
      <c r="G120" s="275">
        <v>9</v>
      </c>
      <c r="H120" s="300">
        <v>2</v>
      </c>
      <c r="I120" s="344">
        <f>K60</f>
        <v>47569521549.414154</v>
      </c>
      <c r="J120" s="346">
        <f>I120</f>
        <v>47569521549.414154</v>
      </c>
      <c r="K120" s="344">
        <f>D120</f>
        <v>135060.26421765159</v>
      </c>
      <c r="L120" s="346">
        <f>K120</f>
        <v>135060.26421765159</v>
      </c>
      <c r="M120" s="343">
        <f>C120</f>
        <v>1.1025116472882348E-7</v>
      </c>
      <c r="N120" s="346">
        <f>M120</f>
        <v>1.1025116472882348E-7</v>
      </c>
      <c r="O120" s="343">
        <f>E120</f>
        <v>9070198.9630642459</v>
      </c>
      <c r="P120" s="347">
        <f>O120</f>
        <v>9070198.9630642459</v>
      </c>
    </row>
    <row r="121" spans="2:17" ht="15">
      <c r="B121" s="342">
        <f>$C61/K61+$D61+$E61*K61</f>
        <v>1.1025116472885058E-7</v>
      </c>
      <c r="C121" s="343">
        <f>$C61/L61+$D61+$E61*L61</f>
        <v>-5.1763007129222613E-6</v>
      </c>
      <c r="D121" s="344">
        <f>1/B121</f>
        <v>9070198.9630620163</v>
      </c>
      <c r="E121" s="345">
        <f>1/C121</f>
        <v>-193188.15800318017</v>
      </c>
      <c r="G121" s="275">
        <v>10</v>
      </c>
      <c r="H121" s="300">
        <v>3</v>
      </c>
      <c r="I121" s="344">
        <f>K61</f>
        <v>39980000000.000069</v>
      </c>
      <c r="J121" s="346">
        <f>I121</f>
        <v>39980000000.000069</v>
      </c>
      <c r="K121" s="344">
        <f>D121</f>
        <v>9070198.9630620163</v>
      </c>
      <c r="L121" s="346">
        <f>K121</f>
        <v>9070198.9630620163</v>
      </c>
      <c r="M121" s="343">
        <f>C121</f>
        <v>-5.1763007129222613E-6</v>
      </c>
      <c r="N121" s="346">
        <f>M121</f>
        <v>-5.1763007129222613E-6</v>
      </c>
      <c r="O121" s="343">
        <f>E121</f>
        <v>-193188.15800318017</v>
      </c>
      <c r="P121" s="347">
        <f>O121</f>
        <v>-193188.15800318017</v>
      </c>
    </row>
    <row r="122" spans="2:17" ht="15">
      <c r="B122" s="342">
        <f>$C62/K62+$D62+$E62*K62</f>
        <v>3.8215649078899628E-3</v>
      </c>
      <c r="C122" s="343">
        <f>$C62/L62+$D62+$E62*L62</f>
        <v>1.1025116472869473E-7</v>
      </c>
      <c r="D122" s="344">
        <f>1/B122</f>
        <v>261.67290733055728</v>
      </c>
      <c r="E122" s="345">
        <f>1/C122</f>
        <v>9070198.9630748369</v>
      </c>
      <c r="G122" s="275">
        <v>1</v>
      </c>
      <c r="H122" s="300">
        <v>5</v>
      </c>
      <c r="I122" s="344">
        <f>K62</f>
        <v>3092076122817.4204</v>
      </c>
      <c r="J122" s="346">
        <f>I122</f>
        <v>3092076122817.4204</v>
      </c>
      <c r="K122" s="344">
        <f>D122</f>
        <v>261.67290733055728</v>
      </c>
      <c r="L122" s="346">
        <f>K122</f>
        <v>261.67290733055728</v>
      </c>
      <c r="M122" s="343">
        <f>C122</f>
        <v>1.1025116472869473E-7</v>
      </c>
      <c r="N122" s="346">
        <f>M122</f>
        <v>1.1025116472869473E-7</v>
      </c>
      <c r="O122" s="343">
        <f>E122</f>
        <v>9070198.9630748369</v>
      </c>
      <c r="P122" s="347">
        <f>O122</f>
        <v>9070198.9630748369</v>
      </c>
    </row>
    <row r="123" spans="2:17" ht="15">
      <c r="B123" s="342">
        <f>$C63/K63+$D63+$E63*K63</f>
        <v>6.8897142158771572E-4</v>
      </c>
      <c r="C123" s="343">
        <f>$C63/L63+$D63+$E63*L63</f>
        <v>1.1025116472880315E-7</v>
      </c>
      <c r="D123" s="344">
        <f>1/B123</f>
        <v>1451.439012804809</v>
      </c>
      <c r="E123" s="345">
        <f>1/C123</f>
        <v>9070198.9630659185</v>
      </c>
      <c r="G123" s="275">
        <v>2</v>
      </c>
      <c r="H123" s="300">
        <v>6</v>
      </c>
      <c r="I123" s="344">
        <f>K63</f>
        <v>599497873556.89026</v>
      </c>
      <c r="J123" s="346">
        <f>I123</f>
        <v>599497873556.89026</v>
      </c>
      <c r="K123" s="344">
        <f>D123</f>
        <v>1451.439012804809</v>
      </c>
      <c r="L123" s="346">
        <f>K123</f>
        <v>1451.439012804809</v>
      </c>
      <c r="M123" s="343">
        <f>C123</f>
        <v>1.1025116472880315E-7</v>
      </c>
      <c r="N123" s="346">
        <f>M123</f>
        <v>1.1025116472880315E-7</v>
      </c>
      <c r="O123" s="343">
        <f>E123</f>
        <v>9070198.9630659185</v>
      </c>
      <c r="P123" s="347">
        <f>O123</f>
        <v>9070198.9630659185</v>
      </c>
    </row>
    <row r="124" spans="2:17" ht="15">
      <c r="B124" s="342">
        <f>$C64/K64+$D64+$E64*K64</f>
        <v>6.3955976441528402E-5</v>
      </c>
      <c r="C124" s="343">
        <f>$C64/L64+$D64+$E64*L64</f>
        <v>1.1025116472883025E-7</v>
      </c>
      <c r="D124" s="344">
        <f>1/B124</f>
        <v>15635.755337333449</v>
      </c>
      <c r="E124" s="345">
        <f>1/C124</f>
        <v>9070198.9630636871</v>
      </c>
      <c r="G124" s="275">
        <v>3</v>
      </c>
      <c r="H124" s="300">
        <v>7</v>
      </c>
      <c r="I124" s="344">
        <f>K64</f>
        <v>101909674070.74263</v>
      </c>
      <c r="J124" s="346">
        <f>I124</f>
        <v>101909674070.74263</v>
      </c>
      <c r="K124" s="344">
        <f>D124</f>
        <v>15635.755337333449</v>
      </c>
      <c r="L124" s="346">
        <f>K124</f>
        <v>15635.755337333449</v>
      </c>
      <c r="M124" s="343">
        <f>C124</f>
        <v>1.1025116472883025E-7</v>
      </c>
      <c r="N124" s="346">
        <f>M124</f>
        <v>1.1025116472883025E-7</v>
      </c>
      <c r="O124" s="343">
        <f>E124</f>
        <v>9070198.9630636871</v>
      </c>
      <c r="P124" s="347">
        <f>O124</f>
        <v>9070198.9630636871</v>
      </c>
    </row>
    <row r="125" spans="2:17" ht="15">
      <c r="B125" s="342">
        <f>$C65/K65+$D65+$E65*K65</f>
        <v>1.1025116472874894E-7</v>
      </c>
      <c r="C125" s="343">
        <f>$C65/L65+$D65+$E65*L65</f>
        <v>-1.4646926598416588E-6</v>
      </c>
      <c r="D125" s="344">
        <f>1/B125</f>
        <v>9070198.9630703777</v>
      </c>
      <c r="E125" s="345">
        <f>1/C125</f>
        <v>-682737.08704739832</v>
      </c>
      <c r="G125" s="275">
        <v>4</v>
      </c>
      <c r="H125" s="300">
        <v>8</v>
      </c>
      <c r="I125" s="344">
        <f>K65</f>
        <v>39979999999.999901</v>
      </c>
      <c r="J125" s="346">
        <f>I125</f>
        <v>39979999999.999901</v>
      </c>
      <c r="K125" s="344">
        <f>D125</f>
        <v>9070198.9630703777</v>
      </c>
      <c r="L125" s="346">
        <f>K125</f>
        <v>9070198.9630703777</v>
      </c>
      <c r="M125" s="343">
        <f>C125</f>
        <v>-1.4646926598416588E-6</v>
      </c>
      <c r="N125" s="346">
        <f>M125</f>
        <v>-1.4646926598416588E-6</v>
      </c>
      <c r="O125" s="343">
        <f>E125</f>
        <v>-682737.08704739832</v>
      </c>
      <c r="P125" s="347">
        <f>O125</f>
        <v>-682737.08704739832</v>
      </c>
    </row>
    <row r="126" spans="2:17" ht="15">
      <c r="B126" s="342">
        <f>$C66/K66+$D66+$E66*K66</f>
        <v>1.1025116472879637E-7</v>
      </c>
      <c r="C126" s="343">
        <f>$C66/L66+$D66+$E66*L66</f>
        <v>5.4432033937931143E-5</v>
      </c>
      <c r="D126" s="344">
        <f>1/B126</f>
        <v>9070198.9630664755</v>
      </c>
      <c r="E126" s="345">
        <f>1/C126</f>
        <v>18371.53469481409</v>
      </c>
      <c r="G126" s="275">
        <v>5</v>
      </c>
      <c r="H126" s="300">
        <v>9</v>
      </c>
      <c r="I126" s="344">
        <f>K66</f>
        <v>39979999999.999992</v>
      </c>
      <c r="J126" s="346">
        <f>I126</f>
        <v>39979999999.999992</v>
      </c>
      <c r="K126" s="344">
        <f>D126</f>
        <v>9070198.9630664755</v>
      </c>
      <c r="L126" s="346">
        <f>K126</f>
        <v>9070198.9630664755</v>
      </c>
      <c r="M126" s="343">
        <f>C126</f>
        <v>5.4432033937931143E-5</v>
      </c>
      <c r="N126" s="346">
        <f>M126</f>
        <v>5.4432033937931143E-5</v>
      </c>
      <c r="O126" s="343">
        <f>E126</f>
        <v>18371.53469481409</v>
      </c>
      <c r="P126" s="347">
        <f>O126</f>
        <v>18371.53469481409</v>
      </c>
    </row>
    <row r="127" spans="2:17" ht="15">
      <c r="B127" s="342">
        <f>$C67/K67+$D67+$E67*K67</f>
        <v>1.1025116472879637E-7</v>
      </c>
      <c r="C127" s="343">
        <f>$C67/L67+$D67+$E67*L67</f>
        <v>7.4019434417850005E-4</v>
      </c>
      <c r="D127" s="344">
        <f>1/B127</f>
        <v>9070198.9630664755</v>
      </c>
      <c r="E127" s="345">
        <f>1/C127</f>
        <v>1350.9965428199043</v>
      </c>
      <c r="G127" s="275">
        <v>6</v>
      </c>
      <c r="H127" s="300">
        <v>10</v>
      </c>
      <c r="I127" s="344">
        <f>K67</f>
        <v>39980000000.000023</v>
      </c>
      <c r="J127" s="346">
        <f>I127</f>
        <v>39980000000.000023</v>
      </c>
      <c r="K127" s="344">
        <f>D127</f>
        <v>9070198.9630664755</v>
      </c>
      <c r="L127" s="346">
        <f>K127</f>
        <v>9070198.9630664755</v>
      </c>
      <c r="M127" s="343">
        <f>C127</f>
        <v>7.4019434417850005E-4</v>
      </c>
      <c r="N127" s="346">
        <f>M127</f>
        <v>7.4019434417850005E-4</v>
      </c>
      <c r="O127" s="343">
        <f>E127</f>
        <v>1350.9965428199043</v>
      </c>
      <c r="P127" s="347">
        <f>O127</f>
        <v>1350.9965428199043</v>
      </c>
    </row>
    <row r="128" spans="2:17" ht="15">
      <c r="B128" s="342">
        <f>$C68/K68+$D68+$E68*K68</f>
        <v>1.584410896471429E-4</v>
      </c>
      <c r="C128" s="343">
        <f>$C68/L68+$D68+$E68*L68</f>
        <v>1.102511647288167E-7</v>
      </c>
      <c r="D128" s="344">
        <f>1/B128</f>
        <v>6311.4940841864664</v>
      </c>
      <c r="E128" s="345">
        <f>1/C128</f>
        <v>9070198.9630648028</v>
      </c>
      <c r="G128" s="275">
        <v>7</v>
      </c>
      <c r="H128" s="300">
        <v>1</v>
      </c>
      <c r="I128" s="344">
        <f>K68</f>
        <v>169311036591.72635</v>
      </c>
      <c r="J128" s="346">
        <f>I128</f>
        <v>169311036591.72635</v>
      </c>
      <c r="K128" s="344">
        <f>D128</f>
        <v>6311.4940841864664</v>
      </c>
      <c r="L128" s="346">
        <f>K128</f>
        <v>6311.4940841864664</v>
      </c>
      <c r="M128" s="343">
        <f>C128</f>
        <v>1.102511647288167E-7</v>
      </c>
      <c r="N128" s="346">
        <f>M128</f>
        <v>1.102511647288167E-7</v>
      </c>
      <c r="O128" s="343">
        <f>E128</f>
        <v>9070198.9630648028</v>
      </c>
      <c r="P128" s="347">
        <f>O128</f>
        <v>9070198.9630648028</v>
      </c>
    </row>
    <row r="129" spans="2:17" ht="15">
      <c r="B129" s="342">
        <f>$C69/K69+$D69+$E69*K69</f>
        <v>3.2586249606086874E-5</v>
      </c>
      <c r="C129" s="343">
        <f>$C69/L69+$D69+$E69*L69</f>
        <v>1.1025116472879637E-7</v>
      </c>
      <c r="D129" s="344">
        <f>1/B129</f>
        <v>30687.790466479681</v>
      </c>
      <c r="E129" s="345">
        <f>1/C129</f>
        <v>9070198.9630664755</v>
      </c>
      <c r="G129" s="275">
        <v>8</v>
      </c>
      <c r="H129" s="300">
        <v>2</v>
      </c>
      <c r="I129" s="344">
        <f>K69</f>
        <v>70703399808.101288</v>
      </c>
      <c r="J129" s="346">
        <f>I129</f>
        <v>70703399808.101288</v>
      </c>
      <c r="K129" s="344">
        <f>D129</f>
        <v>30687.790466479681</v>
      </c>
      <c r="L129" s="346">
        <f>K129</f>
        <v>30687.790466479681</v>
      </c>
      <c r="M129" s="343">
        <f>C129</f>
        <v>1.1025116472879637E-7</v>
      </c>
      <c r="N129" s="346">
        <f>M129</f>
        <v>1.1025116472879637E-7</v>
      </c>
      <c r="O129" s="343">
        <f>E129</f>
        <v>9070198.9630664755</v>
      </c>
      <c r="P129" s="347">
        <f>O129</f>
        <v>9070198.9630664755</v>
      </c>
    </row>
    <row r="130" spans="2:17" ht="15">
      <c r="B130" s="342">
        <f>$C70/K70+$D70+$E70*K70</f>
        <v>1.1025116472876927E-7</v>
      </c>
      <c r="C130" s="343">
        <f>$C70/L70+$D70+$E70*L70</f>
        <v>-2.4867879676066396E-6</v>
      </c>
      <c r="D130" s="344">
        <f>1/B130</f>
        <v>9070198.9630687051</v>
      </c>
      <c r="E130" s="345">
        <f>1/C130</f>
        <v>-402125.15623615083</v>
      </c>
      <c r="G130" s="275">
        <v>9</v>
      </c>
      <c r="H130" s="300">
        <v>3</v>
      </c>
      <c r="I130" s="344">
        <f>K70</f>
        <v>39979999999.999954</v>
      </c>
      <c r="J130" s="346">
        <f>I130</f>
        <v>39979999999.999954</v>
      </c>
      <c r="K130" s="344">
        <f>D130</f>
        <v>9070198.9630687051</v>
      </c>
      <c r="L130" s="346">
        <f>K130</f>
        <v>9070198.9630687051</v>
      </c>
      <c r="M130" s="343">
        <f>C130</f>
        <v>-2.4867879676066396E-6</v>
      </c>
      <c r="N130" s="346">
        <f>M130</f>
        <v>-2.4867879676066396E-6</v>
      </c>
      <c r="O130" s="343">
        <f>E130</f>
        <v>-402125.15623615083</v>
      </c>
      <c r="P130" s="347">
        <f>O130</f>
        <v>-402125.15623615083</v>
      </c>
    </row>
    <row r="131" spans="2:17" ht="15">
      <c r="B131" s="342">
        <f>$C71/K71+$D71+$E71*K71</f>
        <v>1.1025116472880992E-7</v>
      </c>
      <c r="C131" s="343">
        <f>$C71/L71+$D71+$E71*L71</f>
        <v>1.1104309969489923E-5</v>
      </c>
      <c r="D131" s="344">
        <f>1/B131</f>
        <v>9070198.9630653597</v>
      </c>
      <c r="E131" s="345">
        <f>1/C131</f>
        <v>90055.122988063988</v>
      </c>
      <c r="G131" s="275">
        <v>10</v>
      </c>
      <c r="H131" s="300">
        <v>4</v>
      </c>
      <c r="I131" s="344">
        <f>K71</f>
        <v>39980000000.000023</v>
      </c>
      <c r="J131" s="346">
        <f>I131</f>
        <v>39980000000.000023</v>
      </c>
      <c r="K131" s="344">
        <f>D131</f>
        <v>9070198.9630653597</v>
      </c>
      <c r="L131" s="346">
        <f>K131</f>
        <v>9070198.9630653597</v>
      </c>
      <c r="M131" s="343">
        <f>C131</f>
        <v>1.1104309969489923E-5</v>
      </c>
      <c r="N131" s="346">
        <f>M131</f>
        <v>1.1104309969489923E-5</v>
      </c>
      <c r="O131" s="343">
        <f>E131</f>
        <v>90055.122988063988</v>
      </c>
      <c r="P131" s="347">
        <f>O131</f>
        <v>90055.122988063988</v>
      </c>
    </row>
    <row r="132" spans="2:17" ht="15">
      <c r="B132" s="342">
        <f>$C72/K72+$D72+$E72*K72</f>
        <v>8.8388777054539591E-4</v>
      </c>
      <c r="C132" s="343">
        <f>$C72/L72+$D72+$E72*L72</f>
        <v>1.102511647288167E-7</v>
      </c>
      <c r="D132" s="344">
        <f>1/B132</f>
        <v>1131.3653535255476</v>
      </c>
      <c r="E132" s="345">
        <f>1/C132</f>
        <v>9070198.9630648028</v>
      </c>
      <c r="G132" s="275">
        <v>1</v>
      </c>
      <c r="H132" s="300">
        <v>6</v>
      </c>
      <c r="I132" s="344">
        <f>K72</f>
        <v>748687882577.85327</v>
      </c>
      <c r="J132" s="346">
        <f>I132</f>
        <v>748687882577.85327</v>
      </c>
      <c r="K132" s="344">
        <f>D132</f>
        <v>1131.3653535255476</v>
      </c>
      <c r="L132" s="346">
        <f>K132</f>
        <v>1131.3653535255476</v>
      </c>
      <c r="M132" s="343">
        <f>C132</f>
        <v>1.102511647288167E-7</v>
      </c>
      <c r="N132" s="346">
        <f>M132</f>
        <v>1.102511647288167E-7</v>
      </c>
      <c r="O132" s="343">
        <f>E132</f>
        <v>9070198.9630648028</v>
      </c>
      <c r="P132" s="347">
        <f>O132</f>
        <v>9070198.9630648028</v>
      </c>
    </row>
    <row r="133" spans="2:17" ht="15">
      <c r="B133" s="342">
        <f>$C73/K73+$D73+$E73*K73</f>
        <v>1.1018520788511604E-4</v>
      </c>
      <c r="C133" s="343">
        <f>$C73/L73+$D73+$E73*L73</f>
        <v>1.1025116472882348E-7</v>
      </c>
      <c r="D133" s="344">
        <f>1/B133</f>
        <v>9075.628382374558</v>
      </c>
      <c r="E133" s="345">
        <f>1/C133</f>
        <v>9070198.9630642459</v>
      </c>
      <c r="G133" s="275">
        <v>2</v>
      </c>
      <c r="H133" s="300">
        <v>7</v>
      </c>
      <c r="I133" s="344">
        <f>K73</f>
        <v>135572658204.33272</v>
      </c>
      <c r="J133" s="346">
        <f>I133</f>
        <v>135572658204.33272</v>
      </c>
      <c r="K133" s="344">
        <f>D133</f>
        <v>9075.628382374558</v>
      </c>
      <c r="L133" s="346">
        <f>K133</f>
        <v>9075.628382374558</v>
      </c>
      <c r="M133" s="343">
        <f>C133</f>
        <v>1.1025116472882348E-7</v>
      </c>
      <c r="N133" s="346">
        <f>M133</f>
        <v>1.1025116472882348E-7</v>
      </c>
      <c r="O133" s="343">
        <f>E133</f>
        <v>9070198.9630642459</v>
      </c>
      <c r="P133" s="347">
        <f>O133</f>
        <v>9070198.9630642459</v>
      </c>
    </row>
    <row r="134" spans="2:17" ht="15">
      <c r="B134" s="342">
        <f>$C74/K74+$D74+$E74*K74</f>
        <v>1.096971338842297E-5</v>
      </c>
      <c r="C134" s="343">
        <f>$C74/L74+$D74+$E74*L74</f>
        <v>1.1025116472880315E-7</v>
      </c>
      <c r="D134" s="344">
        <f>1/B134</f>
        <v>91160.084552014188</v>
      </c>
      <c r="E134" s="345">
        <f>1/C134</f>
        <v>9070198.9630659185</v>
      </c>
      <c r="G134" s="275">
        <v>3</v>
      </c>
      <c r="H134" s="300">
        <v>8</v>
      </c>
      <c r="I134" s="344">
        <f>K74</f>
        <v>53147592778.458473</v>
      </c>
      <c r="J134" s="346">
        <f>I134</f>
        <v>53147592778.458473</v>
      </c>
      <c r="K134" s="344">
        <f>D134</f>
        <v>91160.084552014188</v>
      </c>
      <c r="L134" s="346">
        <f>K134</f>
        <v>91160.084552014188</v>
      </c>
      <c r="M134" s="343">
        <f>C134</f>
        <v>1.1025116472880315E-7</v>
      </c>
      <c r="N134" s="346">
        <f>M134</f>
        <v>1.1025116472880315E-7</v>
      </c>
      <c r="O134" s="343">
        <f>E134</f>
        <v>9070198.9630659185</v>
      </c>
      <c r="P134" s="347">
        <f>O134</f>
        <v>9070198.9630659185</v>
      </c>
    </row>
    <row r="135" spans="2:17" ht="15">
      <c r="B135" s="342">
        <f>$C75/K75+$D75+$E75*K75</f>
        <v>1.1025116472876927E-7</v>
      </c>
      <c r="C135" s="343">
        <f>$C75/L75+$D75+$E75*L75</f>
        <v>1.1720447807312658E-6</v>
      </c>
      <c r="D135" s="344">
        <f>1/B135</f>
        <v>9070198.9630687051</v>
      </c>
      <c r="E135" s="345">
        <f>1/C135</f>
        <v>853209.72068667633</v>
      </c>
      <c r="G135" s="275">
        <v>4</v>
      </c>
      <c r="H135" s="300">
        <v>9</v>
      </c>
      <c r="I135" s="344">
        <f>K75</f>
        <v>39979999999.999954</v>
      </c>
      <c r="J135" s="346">
        <f>I135</f>
        <v>39979999999.999954</v>
      </c>
      <c r="K135" s="344">
        <f>D135</f>
        <v>9070198.9630687051</v>
      </c>
      <c r="L135" s="346">
        <f>K135</f>
        <v>9070198.9630687051</v>
      </c>
      <c r="M135" s="343">
        <f>C135</f>
        <v>1.1720447807312658E-6</v>
      </c>
      <c r="N135" s="346">
        <f>M135</f>
        <v>1.1720447807312658E-6</v>
      </c>
      <c r="O135" s="343">
        <f>E135</f>
        <v>853209.72068667633</v>
      </c>
      <c r="P135" s="347">
        <f>O135</f>
        <v>853209.72068667633</v>
      </c>
    </row>
    <row r="136" spans="2:17" ht="15.75" thickBot="1">
      <c r="B136" s="348">
        <f>$C76/K76+$D76+$E76*K76</f>
        <v>1.1025116472880992E-7</v>
      </c>
      <c r="C136" s="349">
        <f>$C76/L76+$D76+$E76*L76</f>
        <v>9.3115987875975648E-5</v>
      </c>
      <c r="D136" s="350">
        <f>1/B136</f>
        <v>9070198.9630653597</v>
      </c>
      <c r="E136" s="351">
        <f>1/C136</f>
        <v>10739.294323246981</v>
      </c>
      <c r="G136" s="293">
        <v>5</v>
      </c>
      <c r="H136" s="321">
        <v>10</v>
      </c>
      <c r="I136" s="350">
        <f>K76</f>
        <v>39980000000.000031</v>
      </c>
      <c r="J136" s="346">
        <f>I136</f>
        <v>39980000000.000031</v>
      </c>
      <c r="K136" s="350">
        <f>D136</f>
        <v>9070198.9630653597</v>
      </c>
      <c r="L136" s="346">
        <f>K136</f>
        <v>9070198.9630653597</v>
      </c>
      <c r="M136" s="349">
        <f>C136</f>
        <v>9.3115987875975648E-5</v>
      </c>
      <c r="N136" s="346">
        <f>M136</f>
        <v>9.3115987875975648E-5</v>
      </c>
      <c r="O136" s="349">
        <f>E136</f>
        <v>10739.294323246981</v>
      </c>
      <c r="P136" s="347">
        <f>O136</f>
        <v>10739.294323246981</v>
      </c>
    </row>
    <row r="137" spans="2:17" ht="15">
      <c r="G137" s="352"/>
      <c r="H137" s="353" t="s">
        <v>34</v>
      </c>
      <c r="I137" s="354">
        <f>AVERAGE(I92:I136)</f>
        <v>1211978309429.4011</v>
      </c>
      <c r="J137" s="354">
        <f>AVERAGE(J92:J136)</f>
        <v>1211978309429.4011</v>
      </c>
      <c r="K137" s="355">
        <f>AVERAGE(K92:K136)</f>
        <v>4044381.3443554002</v>
      </c>
      <c r="L137" s="355">
        <f>AVERAGE(L92:L136)</f>
        <v>4044381.3443554002</v>
      </c>
      <c r="M137" s="355">
        <f>AVERAGE(M92:M136)</f>
        <v>7.5271260670646718E-4</v>
      </c>
      <c r="N137" s="355">
        <f>AVERAGE(N92:N136)</f>
        <v>7.5271260670646718E-4</v>
      </c>
      <c r="O137" s="355">
        <f>AVERAGE(O92:O136)</f>
        <v>4977418.4795616521</v>
      </c>
      <c r="P137" s="355">
        <f>AVERAGE(P92:P136)</f>
        <v>4977418.4795616521</v>
      </c>
    </row>
    <row r="138" spans="2:17" ht="15">
      <c r="G138" s="356"/>
      <c r="H138" s="357" t="s">
        <v>35</v>
      </c>
      <c r="I138" s="358">
        <f>STDEVP(I92:I136)</f>
        <v>2553734538587.5884</v>
      </c>
      <c r="J138" s="358">
        <f>STDEVP(J92:J136)</f>
        <v>2553734538587.5884</v>
      </c>
      <c r="K138" s="359">
        <f>STDEVP(K92:K136)</f>
        <v>4495353.7363916021</v>
      </c>
      <c r="L138" s="359">
        <f>STDEVP(L92:L136)</f>
        <v>4495353.7363916021</v>
      </c>
      <c r="M138" s="359">
        <f>STDEVP(M92:M136)</f>
        <v>2.1174336415197585E-3</v>
      </c>
      <c r="N138" s="359">
        <f>STDEVP(N92:N136)</f>
        <v>2.1174336415197585E-3</v>
      </c>
      <c r="O138" s="359">
        <f>STDEVP(O92:O136)</f>
        <v>4590767.7141637253</v>
      </c>
      <c r="P138" s="359">
        <f>STDEVP(P92:P136)</f>
        <v>4590767.7141637253</v>
      </c>
    </row>
    <row r="139" spans="2:17" ht="15">
      <c r="G139" s="360"/>
      <c r="H139" s="361" t="s">
        <v>36</v>
      </c>
      <c r="I139" s="362">
        <v>0.05</v>
      </c>
      <c r="J139" s="363">
        <f>I139</f>
        <v>0.05</v>
      </c>
      <c r="K139" s="363">
        <f>J139</f>
        <v>0.05</v>
      </c>
      <c r="L139" s="363">
        <f>K139</f>
        <v>0.05</v>
      </c>
      <c r="M139" s="363">
        <f>L139</f>
        <v>0.05</v>
      </c>
      <c r="N139" s="363">
        <f>M139</f>
        <v>0.05</v>
      </c>
      <c r="O139" s="363">
        <f>N139</f>
        <v>0.05</v>
      </c>
      <c r="P139" s="363">
        <f>O139</f>
        <v>0.05</v>
      </c>
    </row>
    <row r="140" spans="2:17" ht="15">
      <c r="G140" s="360"/>
      <c r="H140" s="361" t="s">
        <v>37</v>
      </c>
      <c r="I140" s="364">
        <f>COUNTA(I92:I136)-1</f>
        <v>44</v>
      </c>
      <c r="J140" s="364">
        <f>COUNTA(J92:J136)-1</f>
        <v>44</v>
      </c>
      <c r="K140" s="364">
        <f>COUNTA(K92:K136)-1</f>
        <v>44</v>
      </c>
      <c r="L140" s="364">
        <f>COUNTA(L92:L136)-1</f>
        <v>44</v>
      </c>
      <c r="M140" s="364">
        <f>COUNTA(M92:M136)-1</f>
        <v>44</v>
      </c>
      <c r="N140" s="364">
        <f>COUNTA(N92:N136)-1</f>
        <v>44</v>
      </c>
      <c r="O140" s="364">
        <f>COUNTA(O92:O136)-1</f>
        <v>44</v>
      </c>
      <c r="P140" s="364">
        <f>COUNTA(P92:P136)-1</f>
        <v>44</v>
      </c>
    </row>
    <row r="141" spans="2:17" ht="18.75">
      <c r="G141" s="360"/>
      <c r="H141" s="361" t="s">
        <v>38</v>
      </c>
      <c r="I141" s="365">
        <f>TINV(I139,I140)</f>
        <v>2.0153675744437649</v>
      </c>
      <c r="J141" s="365">
        <f>TINV(J139,J140)</f>
        <v>2.0153675744437649</v>
      </c>
      <c r="K141" s="365">
        <f>TINV(K139,K140)</f>
        <v>2.0153675744437649</v>
      </c>
      <c r="L141" s="365">
        <f>TINV(L139,L140)</f>
        <v>2.0153675744437649</v>
      </c>
      <c r="M141" s="365">
        <f>TINV(M139,M140)</f>
        <v>2.0153675744437649</v>
      </c>
      <c r="N141" s="365">
        <f>TINV(N139,N140)</f>
        <v>2.0153675744437649</v>
      </c>
      <c r="O141" s="365">
        <f>TINV(O139,O140)</f>
        <v>2.0153675744437649</v>
      </c>
      <c r="P141" s="365">
        <f>TINV(P139,P140)</f>
        <v>2.0153675744437649</v>
      </c>
    </row>
    <row r="142" spans="2:17" ht="18.75" thickBot="1">
      <c r="G142" s="360"/>
      <c r="H142" s="361" t="s">
        <v>39</v>
      </c>
      <c r="I142" s="366">
        <f>1-I139</f>
        <v>0.95</v>
      </c>
      <c r="J142" s="366">
        <f>1-J139</f>
        <v>0.95</v>
      </c>
      <c r="K142" s="366">
        <f>1-K139</f>
        <v>0.95</v>
      </c>
      <c r="L142" s="367">
        <f>1-L139</f>
        <v>0.95</v>
      </c>
      <c r="M142" s="366">
        <f>1-M139</f>
        <v>0.95</v>
      </c>
      <c r="N142" s="366">
        <f>1-N139</f>
        <v>0.95</v>
      </c>
      <c r="O142" s="366">
        <f>1-O139</f>
        <v>0.95</v>
      </c>
      <c r="P142" s="366">
        <f>1-P139</f>
        <v>0.95</v>
      </c>
      <c r="Q142" s="368"/>
    </row>
    <row r="143" spans="2:17" ht="18">
      <c r="G143" s="360"/>
      <c r="H143" s="361" t="s">
        <v>40</v>
      </c>
      <c r="I143" s="369">
        <f>I137</f>
        <v>1211978309429.4011</v>
      </c>
      <c r="J143" s="369">
        <f>J137</f>
        <v>1211978309429.4011</v>
      </c>
      <c r="K143" s="369">
        <f>K137</f>
        <v>4044381.3443554002</v>
      </c>
      <c r="L143" s="370">
        <f>L137</f>
        <v>4044381.3443554002</v>
      </c>
      <c r="M143" s="369">
        <f>M137</f>
        <v>7.5271260670646718E-4</v>
      </c>
      <c r="N143" s="369">
        <f>N137</f>
        <v>7.5271260670646718E-4</v>
      </c>
      <c r="O143" s="369">
        <f>O137</f>
        <v>4977418.4795616521</v>
      </c>
      <c r="P143" s="371">
        <f>P137</f>
        <v>4977418.4795616521</v>
      </c>
      <c r="Q143" s="368"/>
    </row>
    <row r="144" spans="2:17" ht="18.75" thickBot="1">
      <c r="G144" s="360"/>
      <c r="H144" s="361" t="s">
        <v>41</v>
      </c>
      <c r="I144" s="369">
        <f>I141*I138/COUNTA(I92:I136)^0.5</f>
        <v>767226791939.3667</v>
      </c>
      <c r="J144" s="369">
        <f>J141*J138/J140^0.5</f>
        <v>775896296405.45325</v>
      </c>
      <c r="K144" s="369">
        <f>K141*K138/K140^0.5</f>
        <v>1365814.7557606958</v>
      </c>
      <c r="L144" s="372">
        <f>L141*L138/L140^0.5</f>
        <v>1365814.7557606958</v>
      </c>
      <c r="M144" s="369">
        <f>M141*M138/M140^0.5</f>
        <v>6.433358266157718E-4</v>
      </c>
      <c r="N144" s="369">
        <f>N141*N138/N140^0.5</f>
        <v>6.433358266157718E-4</v>
      </c>
      <c r="O144" s="369">
        <f>O141*O138/O140^0.5</f>
        <v>1394804.2027294664</v>
      </c>
      <c r="P144" s="373">
        <f>P141*P138/P140^0.5</f>
        <v>1394804.2027294664</v>
      </c>
      <c r="Q144" s="368"/>
    </row>
    <row r="145" spans="2:17" ht="18">
      <c r="G145" s="360"/>
      <c r="H145" s="361" t="s">
        <v>42</v>
      </c>
      <c r="I145" s="369">
        <f>I143+I144</f>
        <v>1979205101368.7678</v>
      </c>
      <c r="J145" s="369">
        <f>J143+J144</f>
        <v>1987874605834.8545</v>
      </c>
      <c r="K145" s="369">
        <f>K143+K144</f>
        <v>5410196.1001160964</v>
      </c>
      <c r="L145" s="359">
        <f>L143+L144</f>
        <v>5410196.1001160964</v>
      </c>
      <c r="M145" s="359">
        <f>M143+M144</f>
        <v>1.396048433322239E-3</v>
      </c>
      <c r="N145" s="359">
        <f>N143+N144</f>
        <v>1.396048433322239E-3</v>
      </c>
      <c r="O145" s="359">
        <f>O143+O144</f>
        <v>6372222.6822911184</v>
      </c>
      <c r="P145" s="374">
        <f>P143+P144</f>
        <v>6372222.6822911184</v>
      </c>
      <c r="Q145" s="368"/>
    </row>
    <row r="146" spans="2:17" ht="18.75" thickBot="1">
      <c r="G146" s="375"/>
      <c r="H146" s="376" t="s">
        <v>43</v>
      </c>
      <c r="I146" s="377">
        <f>I143-I144</f>
        <v>444751517490.03442</v>
      </c>
      <c r="J146" s="377">
        <f>J143-J144</f>
        <v>436082013023.94788</v>
      </c>
      <c r="K146" s="377">
        <f>K143-K144</f>
        <v>2678566.5885947044</v>
      </c>
      <c r="L146" s="378">
        <f>L143-L144</f>
        <v>2678566.5885947044</v>
      </c>
      <c r="M146" s="378">
        <f>M143-M144</f>
        <v>1.0937678009069539E-4</v>
      </c>
      <c r="N146" s="378">
        <f>N143-N144</f>
        <v>1.0937678009069539E-4</v>
      </c>
      <c r="O146" s="378">
        <f>O143-O144</f>
        <v>3582614.2768321857</v>
      </c>
      <c r="P146" s="379">
        <f>P143-P144</f>
        <v>3582614.2768321857</v>
      </c>
      <c r="Q146" s="368"/>
    </row>
    <row r="147" spans="2:17" ht="16.5" thickBot="1">
      <c r="G147" s="380"/>
      <c r="H147" s="381"/>
      <c r="I147" s="234"/>
      <c r="J147" s="234"/>
      <c r="K147" s="234"/>
      <c r="L147" s="234"/>
      <c r="M147" s="234"/>
      <c r="N147" s="234"/>
      <c r="O147" s="234"/>
      <c r="P147" s="234"/>
    </row>
    <row r="148" spans="2:17" ht="18.75">
      <c r="G148" s="380"/>
      <c r="H148" s="221"/>
      <c r="I148" s="382" t="s">
        <v>73</v>
      </c>
      <c r="J148" s="383">
        <f>J143+C17+C18</f>
        <v>1211998309429.4011</v>
      </c>
      <c r="K148" s="221" t="s">
        <v>89</v>
      </c>
      <c r="L148" s="221"/>
      <c r="M148" s="384" t="s">
        <v>73</v>
      </c>
      <c r="N148" s="385">
        <f>N143+C17+C18</f>
        <v>20000000.000752714</v>
      </c>
      <c r="P148" s="220"/>
    </row>
    <row r="149" spans="2:17" ht="16.5" thickBot="1">
      <c r="G149" s="380"/>
      <c r="H149" s="221"/>
      <c r="I149" s="386"/>
      <c r="J149" s="387">
        <f>J144</f>
        <v>775896296405.45325</v>
      </c>
      <c r="K149" s="388">
        <f>J148*E13</f>
        <v>60599915.471470058</v>
      </c>
      <c r="L149" s="234"/>
      <c r="M149" s="389"/>
      <c r="N149" s="390">
        <f>N144</f>
        <v>6.433358266157718E-4</v>
      </c>
      <c r="P149" s="220"/>
    </row>
    <row r="150" spans="2:17" ht="20.25" thickBot="1">
      <c r="B150" s="248" t="s">
        <v>29</v>
      </c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</row>
    <row r="151" spans="2:17" ht="15.75">
      <c r="B151" s="391" t="s">
        <v>44</v>
      </c>
      <c r="C151" s="392" t="s">
        <v>51</v>
      </c>
      <c r="D151" s="393"/>
      <c r="E151" s="393"/>
      <c r="F151" s="393"/>
      <c r="G151" s="393"/>
      <c r="H151" s="393"/>
      <c r="I151" s="393"/>
      <c r="J151" s="393"/>
      <c r="K151" s="393"/>
      <c r="L151" s="394"/>
    </row>
    <row r="152" spans="2:17" ht="15.75">
      <c r="B152" s="395" t="s">
        <v>52</v>
      </c>
      <c r="C152" s="396">
        <v>20000000000</v>
      </c>
      <c r="D152" s="397">
        <f>C152*SQRT(SQRT(SQRT($L$152/$C$152)))</f>
        <v>22944053808.797543</v>
      </c>
      <c r="E152" s="397">
        <f>D152*SQRT(SQRT(SQRT($L$152/$C$152)))</f>
        <v>26321480259.04985</v>
      </c>
      <c r="F152" s="397">
        <f>E152*SQRT(SQRT(SQRT($L$152/$C$152)))</f>
        <v>30196072969.542103</v>
      </c>
      <c r="G152" s="397">
        <f>F152*SQRT(SQRT(SQRT($L$152/$C$152)))</f>
        <v>34641016151.377548</v>
      </c>
      <c r="H152" s="397">
        <f>G152*SQRT(SQRT(SQRT($L$152/$C$152)))</f>
        <v>39740266928.431557</v>
      </c>
      <c r="I152" s="397">
        <f>H152*SQRT(SQRT(SQRT($L$152/$C$152)))</f>
        <v>45590141139.095551</v>
      </c>
      <c r="J152" s="397">
        <f>I152*SQRT(SQRT(SQRT($L$152/$C$152)))</f>
        <v>52301132572.304138</v>
      </c>
      <c r="K152" s="398">
        <f>AVERAGE(J152,L152)</f>
        <v>56150566286.152069</v>
      </c>
      <c r="L152" s="399">
        <v>60000000000</v>
      </c>
    </row>
    <row r="153" spans="2:17" ht="15">
      <c r="B153" s="400" t="str">
        <f>D14</f>
        <v>n=1</v>
      </c>
      <c r="C153" s="401">
        <f>($C32/C$152+$D32+$E32*C$152)</f>
        <v>-1.9955650636837065E-5</v>
      </c>
      <c r="D153" s="401">
        <f>($C32/D$152+$D32+$E32*D$152)</f>
        <v>-1.7544093461344204E-5</v>
      </c>
      <c r="E153" s="401">
        <f>($C32/E$152+$D32+$E32*E$152)</f>
        <v>-1.4425060384251254E-5</v>
      </c>
      <c r="F153" s="401">
        <f>($C32/F$152+$D32+$E32*F$152)</f>
        <v>-1.053963838109144E-5</v>
      </c>
      <c r="G153" s="401">
        <f>($C32/G$152+$D32+$E32*G$152)</f>
        <v>-5.8144386945550096E-6</v>
      </c>
      <c r="H153" s="401">
        <f>($C32/H$152+$D32+$E32*H$152)</f>
        <v>-1.6021065051870101E-7</v>
      </c>
      <c r="I153" s="401">
        <f>($C32/I$152+$D32+$E32*I$152)</f>
        <v>6.5298441295103077E-6</v>
      </c>
      <c r="J153" s="401">
        <f>($C32/J$152+$D32+$E32*J$152)</f>
        <v>1.4382088961084673E-5</v>
      </c>
      <c r="K153" s="401">
        <f>($C32/K$152+$D32+$E32*K$152)</f>
        <v>1.8946694131416731E-5</v>
      </c>
      <c r="L153" s="402">
        <f>($C32/L$152+$D32+$E32*L$152)</f>
        <v>2.3544838876603087E-5</v>
      </c>
    </row>
    <row r="154" spans="2:17" ht="15">
      <c r="B154" s="400" t="str">
        <f>D15</f>
        <v>n=2</v>
      </c>
      <c r="C154" s="401">
        <f>($C33/C$152+$D33+$E33*C$152)</f>
        <v>-1.1010328317172299E-5</v>
      </c>
      <c r="D154" s="401">
        <f>($C33/D$152+$D33+$E33*D$152)</f>
        <v>-1.0897214838995824E-5</v>
      </c>
      <c r="E154" s="401">
        <f>($C33/E$152+$D33+$E33*E$152)</f>
        <v>-9.7810835652018435E-6</v>
      </c>
      <c r="F154" s="401">
        <f>($C33/F$152+$D33+$E33*F$152)</f>
        <v>-7.6408527478845681E-6</v>
      </c>
      <c r="G154" s="401">
        <f>($C33/G$152+$D33+$E33*G$152)</f>
        <v>-4.4360972080258047E-6</v>
      </c>
      <c r="H154" s="401">
        <f>($C33/H$152+$D33+$E33*H$152)</f>
        <v>-1.0628477528199811E-7</v>
      </c>
      <c r="I154" s="401">
        <f>($C33/I$152+$D33+$E33*I$152)</f>
        <v>5.4303670577720222E-6</v>
      </c>
      <c r="J154" s="401">
        <f>($C33/J$152+$D33+$E33*J$152)</f>
        <v>1.2278435862724161E-5</v>
      </c>
      <c r="K154" s="401">
        <f>($C33/K$152+$D33+$E33*K$152)</f>
        <v>1.6375925841104281E-5</v>
      </c>
      <c r="L154" s="402">
        <f>($C33/L$152+$D33+$E33*L$152)</f>
        <v>2.0567269560896318E-5</v>
      </c>
    </row>
    <row r="155" spans="2:17" ht="15">
      <c r="B155" s="400" t="str">
        <f>D16</f>
        <v>n=3</v>
      </c>
      <c r="C155" s="401">
        <f>($C34/C$152+$D34+$E34*C$152)</f>
        <v>-2.095046869948582E-6</v>
      </c>
      <c r="D155" s="401">
        <f>($C34/D$152+$D34+$E34*D$152)</f>
        <v>-4.2737598031316573E-6</v>
      </c>
      <c r="E155" s="401">
        <f>($C34/E$152+$D34+$E34*E$152)</f>
        <v>-5.1543554768463418E-6</v>
      </c>
      <c r="F155" s="401">
        <f>($C34/F$152+$D34+$E34*F$152)</f>
        <v>-4.7534667876309618E-6</v>
      </c>
      <c r="G155" s="401">
        <f>($C34/G$152+$D34+$E34*G$152)</f>
        <v>-3.0635216563916208E-6</v>
      </c>
      <c r="H155" s="401">
        <f>($C34/H$152+$D34+$E34*H$152)</f>
        <v>-5.260000520565457E-8</v>
      </c>
      <c r="I155" s="401">
        <f>($C34/I$152+$D34+$E34*I$152)</f>
        <v>4.3361691565575294E-6</v>
      </c>
      <c r="J155" s="401">
        <f>($C34/J$152+$D34+$E34*J$152)</f>
        <v>1.0185681924776126E-5</v>
      </c>
      <c r="K155" s="401">
        <f>($C34/K$152+$D34+$E34*K$152)</f>
        <v>1.3819037030320261E-5</v>
      </c>
      <c r="L155" s="402">
        <f>($C34/L$152+$D34+$E34*L$152)</f>
        <v>1.7606425261375512E-5</v>
      </c>
    </row>
    <row r="156" spans="2:17" ht="15">
      <c r="B156" s="400" t="str">
        <f>D17</f>
        <v>n=4</v>
      </c>
      <c r="C156" s="401">
        <f>($C35/C$152+$D35+$E35*C$152)</f>
        <v>6.7467645318408806E-6</v>
      </c>
      <c r="D156" s="401">
        <f>($C35/D$152+$D35+$E35*D$152)</f>
        <v>2.2924088817250151E-6</v>
      </c>
      <c r="E156" s="401">
        <f>($C35/E$152+$D35+$E35*E$152)</f>
        <v>-5.6981208303496036E-7</v>
      </c>
      <c r="F156" s="401">
        <f>($C35/F$152+$D35+$E35*F$152)</f>
        <v>-1.8939606598108321E-6</v>
      </c>
      <c r="G156" s="401">
        <f>($C35/G$152+$D35+$E35*G$152)</f>
        <v>-1.7050476758599824E-6</v>
      </c>
      <c r="H156" s="401">
        <f>($C35/H$152+$D35+$E35*H$152)</f>
        <v>4.9510133405555488E-10</v>
      </c>
      <c r="I156" s="401">
        <f>($C35/I$152+$D35+$E35*I$152)</f>
        <v>3.2548823616698402E-6</v>
      </c>
      <c r="J156" s="401">
        <f>($C35/J$152+$D35+$E35*J$152)</f>
        <v>8.119583731006953E-6</v>
      </c>
      <c r="K156" s="401">
        <f>($C35/K$152+$D35+$E35*K$152)</f>
        <v>1.1296092839272397E-5</v>
      </c>
      <c r="L156" s="402">
        <f>($C35/L$152+$D35+$E35*L$152)</f>
        <v>1.468648482380075E-5</v>
      </c>
    </row>
    <row r="157" spans="2:17" ht="15">
      <c r="B157" s="400" t="str">
        <f>D18</f>
        <v>n=5</v>
      </c>
      <c r="C157" s="401">
        <f>($C36/C$152+$D36+$E36*C$152)</f>
        <v>1.5319625842442757E-5</v>
      </c>
      <c r="D157" s="401">
        <f>($C36/D$152+$D36+$E36*D$152)</f>
        <v>8.6488707502022946E-6</v>
      </c>
      <c r="E157" s="401">
        <f>($C36/E$152+$D36+$E36*E$152)</f>
        <v>3.8603067779303975E-6</v>
      </c>
      <c r="F157" s="401">
        <f>($C36/F$152+$D36+$E36*F$152)</f>
        <v>8.6348641209121668E-7</v>
      </c>
      <c r="G157" s="401">
        <f>($C36/G$152+$D36+$E36*G$152)</f>
        <v>-3.9819498957821369E-7</v>
      </c>
      <c r="H157" s="401">
        <f>($C36/H$152+$D36+$E36*H$152)</f>
        <v>5.1431640242452644E-8</v>
      </c>
      <c r="I157" s="401">
        <f>($C36/I$152+$D36+$E36*I$152)</f>
        <v>2.220858954240372E-6</v>
      </c>
      <c r="J157" s="401">
        <f>($C36/J$152+$D36+$E36*J$152)</f>
        <v>6.1510636016749411E-6</v>
      </c>
      <c r="K157" s="401">
        <f>($C36/K$152+$D36+$E36*K$152)</f>
        <v>8.8974089303492924E-6</v>
      </c>
      <c r="L157" s="402">
        <f>($C36/L$152+$D36+$E36*L$152)</f>
        <v>1.1916280204889252E-5</v>
      </c>
    </row>
    <row r="158" spans="2:17" ht="15">
      <c r="B158" s="400" t="str">
        <f>D19</f>
        <v>n=6</v>
      </c>
      <c r="C158" s="401">
        <f>($C37/C$152+$D37+$E37*C$152)</f>
        <v>2.1580418581822483E-5</v>
      </c>
      <c r="D158" s="401">
        <f>($C37/D$152+$D37+$E37*D$152)</f>
        <v>1.3202557474856727E-5</v>
      </c>
      <c r="E158" s="401">
        <f>($C37/E$152+$D37+$E37*E$152)</f>
        <v>6.9628926849473166E-6</v>
      </c>
      <c r="F158" s="401">
        <f>($C37/F$152+$D37+$E37*F$152)</f>
        <v>2.7435679677561842E-6</v>
      </c>
      <c r="G158" s="401">
        <f>($C37/G$152+$D37+$E37*G$152)</f>
        <v>4.648877336075859E-7</v>
      </c>
      <c r="H158" s="401">
        <f>($C37/H$152+$D37+$E37*H$152)</f>
        <v>8.3811738596342494E-8</v>
      </c>
      <c r="I158" s="401">
        <f>($C37/I$152+$D37+$E37*I$152)</f>
        <v>1.59314213041924E-6</v>
      </c>
      <c r="J158" s="401">
        <f>($C37/J$152+$D37+$E37*J$152)</f>
        <v>5.021387493661322E-6</v>
      </c>
      <c r="K158" s="401">
        <f>($C37/K$152+$D37+$E37*K$152)</f>
        <v>7.5669466073833956E-6</v>
      </c>
      <c r="L158" s="402">
        <f>($C37/L$152+$D37+$E37*L$152)</f>
        <v>1.043330132659299E-5</v>
      </c>
    </row>
    <row r="159" spans="2:17" ht="15">
      <c r="B159" s="400" t="str">
        <f>D20</f>
        <v>n=7</v>
      </c>
      <c r="C159" s="401">
        <f>($C38/C$152+$D38+$E38*C$152)</f>
        <v>1.9242850355520865E-5</v>
      </c>
      <c r="D159" s="401">
        <f>($C38/D$152+$D38+$E38*D$152)</f>
        <v>1.101545179315418E-5</v>
      </c>
      <c r="E159" s="401">
        <f>($C38/E$152+$D38+$E38*E$152)</f>
        <v>5.0738213185668311E-6</v>
      </c>
      <c r="F159" s="401">
        <f>($C38/F$152+$D38+$E38*F$152)</f>
        <v>1.3057320291034059E-6</v>
      </c>
      <c r="G159" s="401">
        <f>($C38/G$152+$D38+$E38*G$152)</f>
        <v>-3.5998862487445751E-7</v>
      </c>
      <c r="H159" s="401">
        <f>($C38/H$152+$D38+$E38*H$152)</f>
        <v>4.5196836288930527E-8</v>
      </c>
      <c r="I159" s="401">
        <f>($C38/I$152+$D38+$E38*I$152)</f>
        <v>2.5289416501184895E-6</v>
      </c>
      <c r="J159" s="401">
        <f>($C38/J$152+$D38+$E38*J$152)</f>
        <v>7.1381593681443443E-6</v>
      </c>
      <c r="K159" s="401">
        <f>($C38/K$152+$D38+$E38*K$152)</f>
        <v>1.038266979637213E-5</v>
      </c>
      <c r="L159" s="402">
        <f>($C38/L$152+$D38+$E38*L$152)</f>
        <v>1.3959909970008585E-5</v>
      </c>
    </row>
    <row r="160" spans="2:17" ht="15">
      <c r="B160" s="400" t="str">
        <f>D21</f>
        <v>n=8</v>
      </c>
      <c r="C160" s="401">
        <f>($C39/C$152+$D39+$E39*C$152)</f>
        <v>1.4617281638632472E-5</v>
      </c>
      <c r="D160" s="401">
        <f>($C39/D$152+$D39+$E39*D$152)</f>
        <v>7.0443374255397143E-6</v>
      </c>
      <c r="E160" s="401">
        <f>($C39/E$152+$D39+$E39*E$152)</f>
        <v>1.8710362986598003E-6</v>
      </c>
      <c r="F160" s="401">
        <f>($C39/F$152+$D39+$E39*F$152)</f>
        <v>-1.0003362606830052E-6</v>
      </c>
      <c r="G160" s="401">
        <f>($C39/G$152+$D39+$E39*G$152)</f>
        <v>-1.6240154073141202E-6</v>
      </c>
      <c r="H160" s="401">
        <f>($C39/H$152+$D39+$E39*H$152)</f>
        <v>-1.1781338466701919E-8</v>
      </c>
      <c r="I160" s="401">
        <f>($C39/I$152+$D39+$E39*I$152)</f>
        <v>3.8668181991045718E-6</v>
      </c>
      <c r="J160" s="401">
        <f>($C39/J$152+$D39+$E39*J$152)</f>
        <v>1.0085043098387647E-5</v>
      </c>
      <c r="K160" s="401">
        <f>($C39/K$152+$D39+$E39*K$152)</f>
        <v>1.4255494640193461E-5</v>
      </c>
      <c r="L160" s="402">
        <f>($C39/L$152+$D39+$E39*L$152)</f>
        <v>1.876034464206428E-5</v>
      </c>
    </row>
    <row r="161" spans="2:14" ht="15">
      <c r="B161" s="400" t="str">
        <f>D22</f>
        <v>n=9</v>
      </c>
      <c r="C161" s="401">
        <f>($C40/C$152+$D40+$E40*C$152)</f>
        <v>9.7524217432389554E-6</v>
      </c>
      <c r="D161" s="401">
        <f>($C40/D$152+$D40+$E40*D$152)</f>
        <v>2.8866420048740668E-6</v>
      </c>
      <c r="E161" s="401">
        <f>($C40/E$152+$D40+$E40*E$152)</f>
        <v>-1.4691438353059863E-6</v>
      </c>
      <c r="F161" s="401">
        <f>($C40/F$152+$D40+$E40*F$152)</f>
        <v>-3.397208876505964E-6</v>
      </c>
      <c r="G161" s="401">
        <f>($C40/G$152+$D40+$E40*G$152)</f>
        <v>-2.933970861064008E-6</v>
      </c>
      <c r="H161" s="401">
        <f>($C40/H$152+$D40+$E40*H$152)</f>
        <v>-7.0680041265640476E-8</v>
      </c>
      <c r="I161" s="401">
        <f>($C40/I$152+$D40+$E40*I$152)</f>
        <v>5.2467460879324936E-6</v>
      </c>
      <c r="J161" s="401">
        <f>($C40/J$152+$D40+$E40*J$152)</f>
        <v>1.3118744311875946E-5</v>
      </c>
      <c r="K161" s="401">
        <f>($C40/K$152+$D40+$E40*K$152)</f>
        <v>1.8238876759603447E-5</v>
      </c>
      <c r="L161" s="402">
        <f>($C40/L$152+$D40+$E40*L$152)</f>
        <v>2.3694002769647163E-5</v>
      </c>
    </row>
    <row r="162" spans="2:14" ht="15.75" thickBot="1">
      <c r="B162" s="403" t="str">
        <f>D23</f>
        <v>n=10</v>
      </c>
      <c r="C162" s="404">
        <f>($C41/C$152+$D41+$E41*C$152)</f>
        <v>4.82238449076065E-6</v>
      </c>
      <c r="D162" s="404">
        <f>($C41/D$152+$D41+$E41*D$152)</f>
        <v>-1.3218737594245441E-6</v>
      </c>
      <c r="E162" s="404">
        <f>($C41/E$152+$D41+$E41*E$152)</f>
        <v>-4.8467472059604631E-6</v>
      </c>
      <c r="F162" s="404">
        <f>($C41/F$152+$D41+$E41*F$152)</f>
        <v>-5.8188144808991789E-6</v>
      </c>
      <c r="G162" s="404">
        <f>($C41/G$152+$D41+$E41*G$152)</f>
        <v>-4.2564362177243174E-6</v>
      </c>
      <c r="H162" s="404">
        <f>($C41/H$152+$D41+$E41*H$152)</f>
        <v>-1.3010185128005522E-7</v>
      </c>
      <c r="I162" s="404">
        <f>($C41/I$152+$D41+$E41*I$152)</f>
        <v>6.6381277846687376E-6</v>
      </c>
      <c r="J162" s="404">
        <f>($C41/J$152+$D41+$E41*J$152)</f>
        <v>1.6176092590592449E-5</v>
      </c>
      <c r="K162" s="404">
        <f>($C41/K$152+$D41+$E41*K$152)</f>
        <v>2.2252372112081033E-5</v>
      </c>
      <c r="L162" s="405">
        <f>($C41/L$152+$D41+$E41*L$152)</f>
        <v>2.866394787106333E-5</v>
      </c>
    </row>
    <row r="163" spans="2:14">
      <c r="C163" s="406"/>
      <c r="D163" s="406"/>
    </row>
    <row r="164" spans="2:14" ht="16.5" thickBot="1">
      <c r="B164" s="407" t="s">
        <v>74</v>
      </c>
      <c r="D164" s="408"/>
      <c r="G164" s="409"/>
      <c r="H164" s="409"/>
      <c r="I164" s="409"/>
      <c r="J164" s="409"/>
      <c r="K164" s="409"/>
      <c r="L164" s="409"/>
    </row>
    <row r="165" spans="2:14" ht="15.75">
      <c r="B165" s="410"/>
      <c r="C165" s="411" t="s">
        <v>77</v>
      </c>
      <c r="D165" s="412"/>
      <c r="F165" s="413"/>
      <c r="G165" s="414"/>
      <c r="H165" s="414"/>
      <c r="I165" s="414"/>
      <c r="J165" s="414"/>
      <c r="K165" s="414"/>
      <c r="L165" s="414"/>
    </row>
    <row r="166" spans="2:14" ht="15.75">
      <c r="B166" s="415" t="s">
        <v>76</v>
      </c>
      <c r="C166" s="416">
        <f>1/L145</f>
        <v>1.8483618366042982E-7</v>
      </c>
      <c r="D166" s="417"/>
      <c r="E166" s="418"/>
      <c r="F166" s="419"/>
    </row>
    <row r="167" spans="2:14" ht="15.75">
      <c r="B167" s="415" t="s">
        <v>75</v>
      </c>
      <c r="C167" s="416">
        <f>1/L146</f>
        <v>3.7333400791975258E-7</v>
      </c>
      <c r="D167" s="417"/>
      <c r="E167" s="418"/>
      <c r="F167" s="419"/>
    </row>
    <row r="168" spans="2:14" ht="15.75">
      <c r="B168" s="415"/>
      <c r="C168" s="416"/>
      <c r="D168" s="420"/>
      <c r="E168" s="304"/>
      <c r="F168" s="304"/>
    </row>
    <row r="169" spans="2:14" ht="15.75">
      <c r="B169" s="415"/>
      <c r="C169" s="421" t="s">
        <v>69</v>
      </c>
      <c r="D169" s="412"/>
      <c r="F169" s="304"/>
    </row>
    <row r="170" spans="2:14" ht="15.75">
      <c r="B170" s="415" t="s">
        <v>75</v>
      </c>
      <c r="C170" s="422">
        <f>J145</f>
        <v>1987874605834.8545</v>
      </c>
      <c r="D170" s="423"/>
      <c r="F170" s="304"/>
    </row>
    <row r="171" spans="2:14" ht="16.5" thickBot="1">
      <c r="B171" s="424" t="s">
        <v>76</v>
      </c>
      <c r="C171" s="425">
        <f>J146</f>
        <v>436082013023.94788</v>
      </c>
      <c r="D171" s="423"/>
      <c r="F171" s="304"/>
    </row>
    <row r="175" spans="2:14">
      <c r="N175" s="426"/>
    </row>
    <row r="191" spans="2:12" ht="15">
      <c r="B191" s="290"/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</row>
  </sheetData>
  <mergeCells count="2">
    <mergeCell ref="F31:G31"/>
    <mergeCell ref="M90:P90"/>
  </mergeCells>
  <hyperlinks>
    <hyperlink ref="K3" r:id="rId1"/>
  </hyperlinks>
  <printOptions headings="1" gridLines="1" gridLinesSet="0"/>
  <pageMargins left="0.25" right="0.38" top="0.34" bottom="0.77" header="0.35433070866141736" footer="0.6"/>
  <pageSetup paperSize="9" scale="65" orientation="portrait" horizontalDpi="4294967292" vertic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1"/>
  <sheetViews>
    <sheetView zoomScale="124" zoomScaleNormal="124" workbookViewId="0">
      <selection activeCell="A6" sqref="A6"/>
    </sheetView>
  </sheetViews>
  <sheetFormatPr baseColWidth="10" defaultColWidth="3.5" defaultRowHeight="14.25"/>
  <cols>
    <col min="1" max="1" width="11.875" customWidth="1"/>
    <col min="2" max="2" width="17.25" customWidth="1"/>
    <col min="3" max="3" width="13.25" customWidth="1"/>
    <col min="4" max="4" width="11.375" customWidth="1"/>
    <col min="5" max="5" width="11.875" customWidth="1"/>
    <col min="6" max="6" width="10.875" customWidth="1"/>
    <col min="7" max="7" width="13.75" customWidth="1"/>
    <col min="8" max="8" width="13.25" customWidth="1"/>
    <col min="9" max="9" width="17.75" customWidth="1"/>
    <col min="10" max="10" width="15.625" customWidth="1"/>
    <col min="11" max="11" width="17.875" customWidth="1"/>
    <col min="12" max="12" width="38.75" customWidth="1"/>
    <col min="13" max="13" width="10.25" bestFit="1" customWidth="1"/>
    <col min="14" max="14" width="12.25" customWidth="1"/>
    <col min="15" max="15" width="13" customWidth="1"/>
    <col min="16" max="16" width="12.75" customWidth="1"/>
    <col min="17" max="17" width="16.625" bestFit="1" customWidth="1"/>
    <col min="18" max="24" width="8.5" bestFit="1" customWidth="1"/>
    <col min="25" max="25" width="7.75" bestFit="1" customWidth="1"/>
    <col min="26" max="26" width="3.125" customWidth="1"/>
    <col min="27" max="27" width="8.125" customWidth="1"/>
  </cols>
  <sheetData>
    <row r="1" spans="1:25" s="2" customFormat="1" ht="20.25" thickBot="1">
      <c r="A1" s="130" t="s">
        <v>47</v>
      </c>
      <c r="E1" s="121"/>
      <c r="F1" s="122"/>
      <c r="G1" s="123"/>
      <c r="H1" s="121"/>
      <c r="I1" s="121"/>
      <c r="J1" s="121"/>
      <c r="P1" s="121"/>
    </row>
    <row r="2" spans="1:25" s="5" customFormat="1" ht="18.75">
      <c r="A2" s="128" t="s">
        <v>94</v>
      </c>
      <c r="B2" s="4"/>
      <c r="C2" s="4"/>
      <c r="E2" s="119"/>
      <c r="F2" s="66"/>
      <c r="G2" s="124"/>
      <c r="H2" s="124"/>
      <c r="I2" s="124"/>
      <c r="J2" s="119"/>
      <c r="K2" s="158" t="s">
        <v>45</v>
      </c>
      <c r="L2" s="7"/>
      <c r="M2" s="7"/>
      <c r="N2" s="8"/>
      <c r="O2" s="6"/>
      <c r="P2" s="119"/>
    </row>
    <row r="3" spans="1:25" s="5" customFormat="1" ht="15.75">
      <c r="A3" s="128" t="s">
        <v>2</v>
      </c>
      <c r="B3" s="4"/>
      <c r="C3" s="4"/>
      <c r="E3" s="119"/>
      <c r="F3" s="116"/>
      <c r="G3" s="117"/>
      <c r="H3" s="117"/>
      <c r="I3" s="117"/>
      <c r="J3" s="119"/>
      <c r="K3" s="159" t="s">
        <v>0</v>
      </c>
      <c r="L3" s="10"/>
      <c r="M3" s="10"/>
      <c r="N3" s="10"/>
      <c r="O3" s="9"/>
      <c r="P3" s="119"/>
      <c r="W3" s="11"/>
      <c r="X3" s="11"/>
      <c r="Y3" s="11"/>
    </row>
    <row r="4" spans="1:25" s="5" customFormat="1" ht="15.75">
      <c r="A4" s="129" t="s">
        <v>4</v>
      </c>
      <c r="B4" s="128"/>
      <c r="C4" s="4"/>
      <c r="E4" s="119"/>
      <c r="F4" s="62"/>
      <c r="G4" s="118"/>
      <c r="H4" s="119"/>
      <c r="I4" s="118"/>
      <c r="J4" s="119"/>
      <c r="K4" s="160" t="s">
        <v>1</v>
      </c>
      <c r="L4" s="10"/>
      <c r="M4" s="10"/>
      <c r="N4" s="10"/>
      <c r="O4" s="9"/>
      <c r="P4" s="119"/>
      <c r="W4" s="12"/>
      <c r="X4" s="12"/>
      <c r="Y4" s="12"/>
    </row>
    <row r="5" spans="1:25" s="5" customFormat="1" ht="16.5" thickBot="1">
      <c r="A5" s="129" t="s">
        <v>5</v>
      </c>
      <c r="B5" s="128"/>
      <c r="C5" s="4"/>
      <c r="E5" s="66"/>
      <c r="F5" s="62"/>
      <c r="G5" s="118"/>
      <c r="H5" s="119"/>
      <c r="I5" s="119"/>
      <c r="J5" s="119"/>
      <c r="K5" s="161" t="s">
        <v>3</v>
      </c>
      <c r="L5" s="13"/>
      <c r="M5" s="13"/>
      <c r="N5" s="13"/>
      <c r="O5" s="14"/>
      <c r="P5" s="119"/>
    </row>
    <row r="6" spans="1:25" s="5" customFormat="1" ht="15.75">
      <c r="A6" s="129"/>
      <c r="B6" s="128"/>
      <c r="C6" s="4"/>
      <c r="E6" s="66"/>
      <c r="F6" s="62"/>
      <c r="G6" s="118"/>
      <c r="H6" s="119"/>
      <c r="I6" s="119"/>
      <c r="J6" s="119"/>
      <c r="P6" s="119"/>
    </row>
    <row r="7" spans="1:25" s="5" customFormat="1" ht="15.75">
      <c r="B7" s="128"/>
      <c r="C7" s="4"/>
      <c r="E7" s="119"/>
      <c r="F7" s="62"/>
      <c r="G7" s="119"/>
      <c r="H7" s="119"/>
      <c r="I7" s="119"/>
      <c r="J7" s="119"/>
    </row>
    <row r="8" spans="1:25" s="5" customFormat="1" ht="15.75">
      <c r="B8" s="128"/>
      <c r="C8" s="4"/>
      <c r="E8" s="66"/>
      <c r="F8" s="62"/>
      <c r="G8" s="119"/>
      <c r="H8" s="119"/>
      <c r="I8" s="119"/>
      <c r="J8" s="119"/>
    </row>
    <row r="9" spans="1:25" s="5" customFormat="1" ht="15.75">
      <c r="B9" s="128"/>
      <c r="E9" s="119"/>
      <c r="F9" s="120"/>
      <c r="G9" s="66"/>
      <c r="H9" s="119"/>
      <c r="I9" s="119"/>
      <c r="J9" s="119"/>
    </row>
    <row r="10" spans="1:25" s="1" customFormat="1" ht="20.25" thickBot="1">
      <c r="C10" s="150"/>
      <c r="D10" s="150"/>
      <c r="E10" s="125"/>
      <c r="F10" s="125"/>
      <c r="G10" s="125"/>
      <c r="H10" s="125"/>
      <c r="I10" s="125"/>
      <c r="J10" s="125"/>
      <c r="K10" s="132" t="s">
        <v>49</v>
      </c>
    </row>
    <row r="11" spans="1:25" s="15" customFormat="1" ht="19.5">
      <c r="A11" s="131" t="s">
        <v>6</v>
      </c>
      <c r="B11" s="1"/>
      <c r="C11" s="1"/>
      <c r="D11" s="140"/>
      <c r="E11" s="141"/>
      <c r="F11" s="141"/>
      <c r="G11" s="141"/>
      <c r="H11" s="141"/>
      <c r="I11" s="151"/>
      <c r="J11" s="147" t="s">
        <v>62</v>
      </c>
      <c r="K11" s="147" t="s">
        <v>63</v>
      </c>
      <c r="L11" s="142" t="s">
        <v>64</v>
      </c>
      <c r="M11" s="180"/>
    </row>
    <row r="12" spans="1:25" s="5" customFormat="1" ht="20.25" thickBot="1">
      <c r="B12" s="15"/>
      <c r="C12" s="3"/>
      <c r="D12" s="143"/>
      <c r="E12" s="144" t="s">
        <v>58</v>
      </c>
      <c r="F12" s="145" t="s">
        <v>59</v>
      </c>
      <c r="G12" s="145" t="s">
        <v>81</v>
      </c>
      <c r="H12" s="145" t="s">
        <v>82</v>
      </c>
      <c r="I12" s="152" t="s">
        <v>83</v>
      </c>
      <c r="J12" s="148" t="s">
        <v>84</v>
      </c>
      <c r="K12" s="149" t="s">
        <v>85</v>
      </c>
      <c r="L12" s="146" t="s">
        <v>87</v>
      </c>
      <c r="M12" s="185" t="s">
        <v>92</v>
      </c>
    </row>
    <row r="13" spans="1:25" s="5" customFormat="1" ht="15.75">
      <c r="B13" s="16" t="s">
        <v>7</v>
      </c>
      <c r="C13" s="17" t="s">
        <v>8</v>
      </c>
      <c r="D13" s="181" t="s">
        <v>46</v>
      </c>
      <c r="E13" s="182">
        <v>5.0000000000000002E-5</v>
      </c>
      <c r="F13" s="183">
        <v>0</v>
      </c>
      <c r="G13" s="197">
        <v>0.5</v>
      </c>
      <c r="H13" s="183"/>
      <c r="I13" s="183"/>
      <c r="J13" s="183"/>
      <c r="K13" s="183"/>
      <c r="L13" s="184"/>
      <c r="M13" s="198">
        <f>F13/E13</f>
        <v>0</v>
      </c>
    </row>
    <row r="14" spans="1:25" s="5" customFormat="1" ht="15.75">
      <c r="B14" s="18" t="s">
        <v>9</v>
      </c>
      <c r="C14" s="19" t="s">
        <v>10</v>
      </c>
      <c r="D14" s="20" t="s">
        <v>11</v>
      </c>
      <c r="E14" s="126">
        <v>5.0000000000000002E-5</v>
      </c>
      <c r="F14" s="21">
        <v>5.0000000000000004E-6</v>
      </c>
      <c r="G14" s="196">
        <v>0.59858875406599554</v>
      </c>
      <c r="H14" s="22">
        <f t="shared" ref="H14:H23" si="0">E14*$C$17</f>
        <v>0.5</v>
      </c>
      <c r="I14" s="22">
        <f t="shared" ref="I14:I23" si="1">F14*$C$18</f>
        <v>0</v>
      </c>
      <c r="J14" s="23">
        <f t="shared" ref="J14:J23" si="2">G14-H14-I14</f>
        <v>9.8588754065995543E-2</v>
      </c>
      <c r="K14" s="22">
        <f>-(E14+F14)</f>
        <v>-5.5000000000000002E-5</v>
      </c>
      <c r="L14" s="24">
        <f>(E14*F14)/J14</f>
        <v>2.53578617935114E-9</v>
      </c>
      <c r="M14" s="191">
        <f t="shared" ref="M14:M23" si="3">F14/E14</f>
        <v>0.1</v>
      </c>
      <c r="U14" s="25"/>
    </row>
    <row r="15" spans="1:25" s="5" customFormat="1" ht="16.5" thickBot="1">
      <c r="B15" s="18" t="s">
        <v>12</v>
      </c>
      <c r="C15" s="26">
        <v>25</v>
      </c>
      <c r="D15" s="20" t="s">
        <v>13</v>
      </c>
      <c r="E15" s="126">
        <v>5.0000000000000002E-5</v>
      </c>
      <c r="F15" s="21">
        <v>2.0000000000000002E-5</v>
      </c>
      <c r="G15" s="196">
        <v>0.89169157513863107</v>
      </c>
      <c r="H15" s="22">
        <f t="shared" si="0"/>
        <v>0.5</v>
      </c>
      <c r="I15" s="22">
        <f t="shared" si="1"/>
        <v>0</v>
      </c>
      <c r="J15" s="23">
        <f t="shared" si="2"/>
        <v>0.39169157513863107</v>
      </c>
      <c r="K15" s="22">
        <f t="shared" ref="K15:K23" si="4">-(E15+F15)</f>
        <v>-7.0000000000000007E-5</v>
      </c>
      <c r="L15" s="24">
        <f t="shared" ref="L15:L23" si="5">(E15*F15)/J15</f>
        <v>2.5530291266695511E-9</v>
      </c>
      <c r="M15" s="191">
        <f t="shared" si="3"/>
        <v>0.4</v>
      </c>
    </row>
    <row r="16" spans="1:25" s="5" customFormat="1" ht="19.5" thickBot="1">
      <c r="B16" s="177" t="s">
        <v>66</v>
      </c>
      <c r="C16" s="179">
        <v>290</v>
      </c>
      <c r="D16" s="20" t="s">
        <v>14</v>
      </c>
      <c r="E16" s="126">
        <v>5.0000000000000002E-5</v>
      </c>
      <c r="F16" s="21">
        <v>3.4999999999999997E-5</v>
      </c>
      <c r="G16" s="196">
        <v>1.1733959786153483</v>
      </c>
      <c r="H16" s="22">
        <f t="shared" si="0"/>
        <v>0.5</v>
      </c>
      <c r="I16" s="22">
        <f t="shared" si="1"/>
        <v>0</v>
      </c>
      <c r="J16" s="23">
        <f t="shared" si="2"/>
        <v>0.67339597861534828</v>
      </c>
      <c r="K16" s="22">
        <f t="shared" si="4"/>
        <v>-8.5000000000000006E-5</v>
      </c>
      <c r="L16" s="24">
        <f t="shared" si="5"/>
        <v>2.5987681179777589E-9</v>
      </c>
      <c r="M16" s="191">
        <f t="shared" si="3"/>
        <v>0.7</v>
      </c>
    </row>
    <row r="17" spans="1:13" s="2" customFormat="1" ht="15" customHeight="1">
      <c r="A17" s="5"/>
      <c r="B17" s="27" t="s">
        <v>78</v>
      </c>
      <c r="C17" s="186">
        <f>G13/E13</f>
        <v>10000</v>
      </c>
      <c r="D17" s="20" t="s">
        <v>15</v>
      </c>
      <c r="E17" s="126">
        <v>5.0000000000000002E-5</v>
      </c>
      <c r="F17" s="21">
        <v>5.0000000000000002E-5</v>
      </c>
      <c r="G17" s="196">
        <v>1.3926761800738812</v>
      </c>
      <c r="H17" s="22">
        <f t="shared" si="0"/>
        <v>0.5</v>
      </c>
      <c r="I17" s="22">
        <f t="shared" si="1"/>
        <v>0</v>
      </c>
      <c r="J17" s="23">
        <f t="shared" si="2"/>
        <v>0.89267618007388116</v>
      </c>
      <c r="K17" s="22">
        <f t="shared" si="4"/>
        <v>-1E-4</v>
      </c>
      <c r="L17" s="24">
        <f t="shared" si="5"/>
        <v>2.8005676143314261E-9</v>
      </c>
      <c r="M17" s="191">
        <f t="shared" si="3"/>
        <v>1</v>
      </c>
    </row>
    <row r="18" spans="1:13" s="1" customFormat="1" ht="15.75" customHeight="1" thickBot="1">
      <c r="A18" s="2"/>
      <c r="B18" s="28" t="s">
        <v>79</v>
      </c>
      <c r="C18" s="29">
        <v>0</v>
      </c>
      <c r="D18" s="20" t="s">
        <v>16</v>
      </c>
      <c r="E18" s="126">
        <v>5.0000000000000002E-5</v>
      </c>
      <c r="F18" s="21">
        <v>6.5000000000000008E-5</v>
      </c>
      <c r="G18" s="196">
        <v>1.4631116713844794</v>
      </c>
      <c r="H18" s="22">
        <f t="shared" si="0"/>
        <v>0.5</v>
      </c>
      <c r="I18" s="22">
        <f t="shared" si="1"/>
        <v>0</v>
      </c>
      <c r="J18" s="23">
        <f t="shared" si="2"/>
        <v>0.9631116713844794</v>
      </c>
      <c r="K18" s="22">
        <f t="shared" si="4"/>
        <v>-1.15E-4</v>
      </c>
      <c r="L18" s="24">
        <f t="shared" si="5"/>
        <v>3.3744788860549307E-9</v>
      </c>
      <c r="M18" s="191">
        <f t="shared" si="3"/>
        <v>1.3</v>
      </c>
    </row>
    <row r="19" spans="1:13" s="5" customFormat="1" ht="16.5" customHeight="1">
      <c r="A19" s="1"/>
      <c r="B19" s="2"/>
      <c r="C19" s="2"/>
      <c r="D19" s="20" t="s">
        <v>17</v>
      </c>
      <c r="E19" s="126">
        <v>5.0000000000000002E-5</v>
      </c>
      <c r="F19" s="21">
        <v>8.0000000000000007E-5</v>
      </c>
      <c r="G19" s="196">
        <v>1.4796247216328779</v>
      </c>
      <c r="H19" s="22">
        <f t="shared" si="0"/>
        <v>0.5</v>
      </c>
      <c r="I19" s="22">
        <f t="shared" si="1"/>
        <v>0</v>
      </c>
      <c r="J19" s="22">
        <f t="shared" si="2"/>
        <v>0.97962472163287795</v>
      </c>
      <c r="K19" s="22">
        <f t="shared" si="4"/>
        <v>-1.3000000000000002E-4</v>
      </c>
      <c r="L19" s="24">
        <f t="shared" si="5"/>
        <v>4.0831962604339336E-9</v>
      </c>
      <c r="M19" s="191">
        <f t="shared" si="3"/>
        <v>1.6</v>
      </c>
    </row>
    <row r="20" spans="1:13" s="5" customFormat="1" ht="19.5">
      <c r="B20" s="1"/>
      <c r="C20"/>
      <c r="D20" s="20" t="s">
        <v>18</v>
      </c>
      <c r="E20" s="126">
        <v>5.0000000000000002E-5</v>
      </c>
      <c r="F20" s="21">
        <v>9.5000000000000005E-5</v>
      </c>
      <c r="G20" s="196">
        <v>1.4860780371908906</v>
      </c>
      <c r="H20" s="22">
        <f t="shared" si="0"/>
        <v>0.5</v>
      </c>
      <c r="I20" s="22">
        <f t="shared" si="1"/>
        <v>0</v>
      </c>
      <c r="J20" s="22">
        <f t="shared" si="2"/>
        <v>0.9860780371908906</v>
      </c>
      <c r="K20" s="22">
        <f t="shared" si="4"/>
        <v>-1.45E-4</v>
      </c>
      <c r="L20" s="24">
        <f t="shared" si="5"/>
        <v>4.8170629715389026E-9</v>
      </c>
      <c r="M20" s="191">
        <f t="shared" si="3"/>
        <v>1.9</v>
      </c>
    </row>
    <row r="21" spans="1:13" s="5" customFormat="1" ht="15.75">
      <c r="D21" s="20" t="s">
        <v>19</v>
      </c>
      <c r="E21" s="126">
        <v>5.0000000000000002E-5</v>
      </c>
      <c r="F21" s="21">
        <v>1.1000000000000002E-4</v>
      </c>
      <c r="G21" s="196">
        <v>1.4894534082061817</v>
      </c>
      <c r="H21" s="22">
        <f t="shared" si="0"/>
        <v>0.5</v>
      </c>
      <c r="I21" s="22">
        <f t="shared" si="1"/>
        <v>0</v>
      </c>
      <c r="J21" s="22">
        <f t="shared" si="2"/>
        <v>0.98945340820618166</v>
      </c>
      <c r="K21" s="22">
        <f t="shared" si="4"/>
        <v>-1.6000000000000001E-4</v>
      </c>
      <c r="L21" s="24">
        <f t="shared" si="5"/>
        <v>5.5586245440006763E-9</v>
      </c>
      <c r="M21" s="191">
        <f t="shared" si="3"/>
        <v>2.2000000000000002</v>
      </c>
    </row>
    <row r="22" spans="1:13" s="5" customFormat="1" ht="16.5" thickBot="1">
      <c r="D22" s="20" t="s">
        <v>20</v>
      </c>
      <c r="E22" s="126">
        <v>5.0000000000000002E-5</v>
      </c>
      <c r="F22" s="21">
        <v>1.25E-4</v>
      </c>
      <c r="G22" s="196">
        <v>1.4915187606407914</v>
      </c>
      <c r="H22" s="22">
        <f t="shared" si="0"/>
        <v>0.5</v>
      </c>
      <c r="I22" s="22">
        <f t="shared" si="1"/>
        <v>0</v>
      </c>
      <c r="J22" s="22">
        <f t="shared" si="2"/>
        <v>0.99151876064079136</v>
      </c>
      <c r="K22" s="22">
        <f t="shared" si="4"/>
        <v>-1.75E-4</v>
      </c>
      <c r="L22" s="24">
        <f t="shared" si="5"/>
        <v>6.3034611629141514E-9</v>
      </c>
      <c r="M22" s="191">
        <f t="shared" si="3"/>
        <v>2.5</v>
      </c>
    </row>
    <row r="23" spans="1:13" s="5" customFormat="1" ht="19.5" thickBot="1">
      <c r="B23" s="177" t="s">
        <v>80</v>
      </c>
      <c r="C23" s="178">
        <f>G23/E23</f>
        <v>29974.857708027685</v>
      </c>
      <c r="D23" s="30" t="s">
        <v>21</v>
      </c>
      <c r="E23" s="127">
        <v>5.0000000000000002E-5</v>
      </c>
      <c r="F23" s="31">
        <v>5.6250000000000007E-4</v>
      </c>
      <c r="G23" s="199">
        <v>1.4987428854013842</v>
      </c>
      <c r="H23" s="32">
        <f t="shared" si="0"/>
        <v>0.5</v>
      </c>
      <c r="I23" s="32">
        <f t="shared" si="1"/>
        <v>0</v>
      </c>
      <c r="J23" s="32">
        <f t="shared" si="2"/>
        <v>0.99874288540138423</v>
      </c>
      <c r="K23" s="32">
        <f t="shared" si="4"/>
        <v>-6.1250000000000009E-4</v>
      </c>
      <c r="L23" s="33">
        <f t="shared" si="5"/>
        <v>2.8160400851012686E-8</v>
      </c>
      <c r="M23" s="192">
        <f t="shared" si="3"/>
        <v>11.25</v>
      </c>
    </row>
    <row r="24" spans="1:13" s="5" customFormat="1" ht="15.75">
      <c r="D24" s="34"/>
      <c r="E24" s="35"/>
      <c r="F24" s="35"/>
      <c r="G24" s="36"/>
      <c r="H24" s="37"/>
      <c r="I24" s="37"/>
      <c r="J24" s="38"/>
      <c r="K24" s="39"/>
    </row>
    <row r="25" spans="1:13" s="5" customFormat="1" ht="15.75"/>
    <row r="26" spans="1:13" s="5" customFormat="1" ht="15.75"/>
    <row r="27" spans="1:13" s="5" customFormat="1" ht="15.75"/>
    <row r="28" spans="1:13" s="5" customFormat="1" ht="15.75"/>
    <row r="29" spans="1:13" s="5" customFormat="1" ht="15.75"/>
    <row r="30" spans="1:13" s="5" customFormat="1" ht="20.25" thickBot="1">
      <c r="B30" s="131" t="s">
        <v>22</v>
      </c>
      <c r="C30" s="3"/>
      <c r="D30" s="3"/>
      <c r="E30" s="3"/>
      <c r="F30" s="131" t="s">
        <v>23</v>
      </c>
      <c r="G30" s="3"/>
      <c r="H30" s="3"/>
      <c r="I30" s="3"/>
      <c r="J30" s="131" t="s">
        <v>50</v>
      </c>
      <c r="K30" s="131"/>
      <c r="L30" s="1"/>
    </row>
    <row r="31" spans="1:13" s="3" customFormat="1" ht="19.5">
      <c r="B31" s="114" t="s">
        <v>24</v>
      </c>
      <c r="C31" s="115" t="s">
        <v>62</v>
      </c>
      <c r="D31" s="115" t="s">
        <v>63</v>
      </c>
      <c r="E31" s="162" t="s">
        <v>64</v>
      </c>
      <c r="F31" s="209" t="s">
        <v>25</v>
      </c>
      <c r="G31" s="210"/>
      <c r="H31" s="114" t="s">
        <v>69</v>
      </c>
      <c r="I31" s="162" t="s">
        <v>70</v>
      </c>
      <c r="J31" s="114" t="s">
        <v>71</v>
      </c>
      <c r="K31" s="115" t="s">
        <v>69</v>
      </c>
      <c r="L31" s="162" t="s">
        <v>70</v>
      </c>
    </row>
    <row r="32" spans="1:13" s="5" customFormat="1" ht="15.75">
      <c r="B32" s="40" t="str">
        <f t="shared" ref="B32:B41" si="6">D14</f>
        <v>n=1</v>
      </c>
      <c r="C32" s="41">
        <f t="shared" ref="C32:E41" si="7">J14</f>
        <v>9.8588754065995543E-2</v>
      </c>
      <c r="D32" s="41">
        <f t="shared" si="7"/>
        <v>-5.5000000000000002E-5</v>
      </c>
      <c r="E32" s="42">
        <f t="shared" si="7"/>
        <v>2.53578617935114E-9</v>
      </c>
      <c r="F32" s="20">
        <v>1</v>
      </c>
      <c r="G32" s="34">
        <v>2</v>
      </c>
      <c r="H32" s="108">
        <f>(-(D32-D33)-((D32-D33)^2-4*(E32-E33)*(C32-C33))^0.5)/2/(E32-E33)</f>
        <v>849920.88550800201</v>
      </c>
      <c r="I32" s="109">
        <f>(-(D32-D33)+((D32-D33)^2-4*(E32-E33)*(C32-C33))^0.5)/2/(E32-E33)</f>
        <v>20000.000000000011</v>
      </c>
      <c r="J32" s="108">
        <f t="shared" ref="J32:J76" si="8">H32-I32</f>
        <v>829920.88550800201</v>
      </c>
      <c r="K32" s="110">
        <f t="shared" ref="K32:K76" si="9">IF(J32&gt;0,H32,I32)</f>
        <v>849920.88550800201</v>
      </c>
      <c r="L32" s="109">
        <f>IF(J32&lt;0,H32,I32)</f>
        <v>20000.000000000011</v>
      </c>
    </row>
    <row r="33" spans="2:12" s="5" customFormat="1" ht="15.75">
      <c r="B33" s="40" t="str">
        <f t="shared" si="6"/>
        <v>n=2</v>
      </c>
      <c r="C33" s="41">
        <f t="shared" si="7"/>
        <v>0.39169157513863107</v>
      </c>
      <c r="D33" s="41">
        <f t="shared" si="7"/>
        <v>-7.0000000000000007E-5</v>
      </c>
      <c r="E33" s="42">
        <f t="shared" si="7"/>
        <v>2.5530291266695511E-9</v>
      </c>
      <c r="F33" s="20">
        <v>2</v>
      </c>
      <c r="G33" s="34">
        <v>3</v>
      </c>
      <c r="H33" s="108">
        <f>(-(D33-D34)-((D33-D34)^2-4*(E33-E34)*(C33-C34))^0.5)/2/(E33-E34)</f>
        <v>307947.76559290395</v>
      </c>
      <c r="I33" s="109">
        <f>(-(D33-D34)+((D33-D34)^2-4*(E33-E34)*(C33-C34))^0.5)/2/(E33-E34)</f>
        <v>20000.000000000011</v>
      </c>
      <c r="J33" s="108">
        <f t="shared" si="8"/>
        <v>287947.76559290395</v>
      </c>
      <c r="K33" s="110">
        <f t="shared" si="9"/>
        <v>307947.76559290395</v>
      </c>
      <c r="L33" s="109">
        <f t="shared" ref="L33:L41" si="10">IF(J33&lt;0,H33,I33)</f>
        <v>20000.000000000011</v>
      </c>
    </row>
    <row r="34" spans="2:12" s="5" customFormat="1" ht="15.75">
      <c r="B34" s="40" t="str">
        <f t="shared" si="6"/>
        <v>n=3</v>
      </c>
      <c r="C34" s="41">
        <f t="shared" si="7"/>
        <v>0.67339597861534828</v>
      </c>
      <c r="D34" s="41">
        <f t="shared" si="7"/>
        <v>-8.5000000000000006E-5</v>
      </c>
      <c r="E34" s="42">
        <f t="shared" si="7"/>
        <v>2.5987681179777589E-9</v>
      </c>
      <c r="F34" s="20">
        <v>3</v>
      </c>
      <c r="G34" s="34">
        <v>4</v>
      </c>
      <c r="H34" s="108">
        <f>(-(D34-D35)-((D34-D35)^2-4*(E34-E35)*(C34-C35))^0.5)/2/(E34-E35)</f>
        <v>54331.206326261068</v>
      </c>
      <c r="I34" s="109">
        <f>(-(D34-D35)+((D34-D35)^2-4*(E34-E35)*(C34-C35))^0.5)/2/(E34-E35)</f>
        <v>19999.999999999967</v>
      </c>
      <c r="J34" s="108">
        <f t="shared" si="8"/>
        <v>34331.206326261105</v>
      </c>
      <c r="K34" s="110">
        <f t="shared" si="9"/>
        <v>54331.206326261068</v>
      </c>
      <c r="L34" s="109">
        <f t="shared" si="10"/>
        <v>19999.999999999967</v>
      </c>
    </row>
    <row r="35" spans="2:12" s="5" customFormat="1" ht="15.75">
      <c r="B35" s="40" t="str">
        <f t="shared" si="6"/>
        <v>n=4</v>
      </c>
      <c r="C35" s="41">
        <f t="shared" si="7"/>
        <v>0.89267618007388116</v>
      </c>
      <c r="D35" s="41">
        <f t="shared" si="7"/>
        <v>-1E-4</v>
      </c>
      <c r="E35" s="42">
        <f t="shared" si="7"/>
        <v>2.8005676143314261E-9</v>
      </c>
      <c r="F35" s="20">
        <v>4</v>
      </c>
      <c r="G35" s="34">
        <v>5</v>
      </c>
      <c r="H35" s="108">
        <f>(-(D35-D36)-((D35-D36)^2-4*(E35-E36)*(C35-C36))^0.5)/2/(E35-E36)</f>
        <v>19999.999999999985</v>
      </c>
      <c r="I35" s="109">
        <f>(-(D35-D36)+((D35-D36)^2-4*(E35-E36)*(C35-C36))^0.5)/2/(E35-E36)</f>
        <v>6136.4443234469391</v>
      </c>
      <c r="J35" s="108">
        <f t="shared" si="8"/>
        <v>13863.555676553045</v>
      </c>
      <c r="K35" s="110">
        <f t="shared" si="9"/>
        <v>19999.999999999985</v>
      </c>
      <c r="L35" s="109">
        <f t="shared" si="10"/>
        <v>6136.4443234469391</v>
      </c>
    </row>
    <row r="36" spans="2:12" s="5" customFormat="1" ht="15.75">
      <c r="B36" s="40" t="str">
        <f t="shared" si="6"/>
        <v>n=5</v>
      </c>
      <c r="C36" s="41">
        <f t="shared" si="7"/>
        <v>0.9631116713844794</v>
      </c>
      <c r="D36" s="41">
        <f t="shared" si="7"/>
        <v>-1.15E-4</v>
      </c>
      <c r="E36" s="42">
        <f t="shared" si="7"/>
        <v>3.3744788860549307E-9</v>
      </c>
      <c r="F36" s="20">
        <v>5</v>
      </c>
      <c r="G36" s="34">
        <v>6</v>
      </c>
      <c r="H36" s="108">
        <f>(-(D36-D37)+((D36-D37)^2-4*(E36-E37)*(C36-C37))^0.5)/2/(E36-E37)</f>
        <v>1164.9954442606756</v>
      </c>
      <c r="I36" s="109">
        <f>(-(D36-D37)-((D36-D37)^2-4*(E36-E37)*(C36-C37))^0.5)/2/(E36-E37)</f>
        <v>20000.00000000004</v>
      </c>
      <c r="J36" s="108">
        <f t="shared" si="8"/>
        <v>-18835.004555739364</v>
      </c>
      <c r="K36" s="110">
        <f t="shared" si="9"/>
        <v>20000.00000000004</v>
      </c>
      <c r="L36" s="109">
        <f t="shared" si="10"/>
        <v>1164.9954442606756</v>
      </c>
    </row>
    <row r="37" spans="2:12" s="5" customFormat="1" ht="15.75">
      <c r="B37" s="40" t="str">
        <f t="shared" si="6"/>
        <v>n=6</v>
      </c>
      <c r="C37" s="41">
        <f t="shared" si="7"/>
        <v>0.97962472163287795</v>
      </c>
      <c r="D37" s="41">
        <f t="shared" si="7"/>
        <v>-1.3000000000000002E-4</v>
      </c>
      <c r="E37" s="42">
        <f t="shared" si="7"/>
        <v>4.0831962604339336E-9</v>
      </c>
      <c r="F37" s="20">
        <v>6</v>
      </c>
      <c r="G37" s="34">
        <v>7</v>
      </c>
      <c r="H37" s="108">
        <f>(-(D37-D38)+((D37-D38)^2-4*(E37-E38)*(C37-C38))^0.5)/2/(E37-E38)</f>
        <v>439.67899486107177</v>
      </c>
      <c r="I37" s="109">
        <f t="shared" ref="I37:I39" si="11">(-(D37-D38)-((D37-D38)^2-4*(E37-E38)*(C37-C38))^0.5)/2/(E37-E38)</f>
        <v>19999.99999999996</v>
      </c>
      <c r="J37" s="108">
        <f t="shared" si="8"/>
        <v>-19560.321005138889</v>
      </c>
      <c r="K37" s="110">
        <f t="shared" si="9"/>
        <v>19999.99999999996</v>
      </c>
      <c r="L37" s="109">
        <f t="shared" si="10"/>
        <v>439.67899486107177</v>
      </c>
    </row>
    <row r="38" spans="2:12" s="5" customFormat="1" ht="15.75">
      <c r="B38" s="40" t="str">
        <f t="shared" si="6"/>
        <v>n=7</v>
      </c>
      <c r="C38" s="41">
        <f t="shared" si="7"/>
        <v>0.9860780371908906</v>
      </c>
      <c r="D38" s="41">
        <f t="shared" si="7"/>
        <v>-1.45E-4</v>
      </c>
      <c r="E38" s="42">
        <f t="shared" si="7"/>
        <v>4.8170629715389026E-9</v>
      </c>
      <c r="F38" s="20">
        <v>7</v>
      </c>
      <c r="G38" s="34">
        <v>8</v>
      </c>
      <c r="H38" s="108">
        <f t="shared" ref="H38:H39" si="12">(-(D38-D39)+((D38-D39)^2-4*(E38-E39)*(C38-C39))^0.5)/2/(E38-E39)</f>
        <v>227.58535101042241</v>
      </c>
      <c r="I38" s="109">
        <f t="shared" si="11"/>
        <v>19999.999999999982</v>
      </c>
      <c r="J38" s="108">
        <f t="shared" si="8"/>
        <v>-19772.414648989561</v>
      </c>
      <c r="K38" s="110">
        <f t="shared" si="9"/>
        <v>19999.999999999982</v>
      </c>
      <c r="L38" s="109">
        <f t="shared" si="10"/>
        <v>227.58535101042241</v>
      </c>
    </row>
    <row r="39" spans="2:12" s="5" customFormat="1" ht="15" customHeight="1">
      <c r="B39" s="40" t="str">
        <f t="shared" si="6"/>
        <v>n=8</v>
      </c>
      <c r="C39" s="41">
        <f t="shared" si="7"/>
        <v>0.98945340820618166</v>
      </c>
      <c r="D39" s="41">
        <f t="shared" si="7"/>
        <v>-1.6000000000000001E-4</v>
      </c>
      <c r="E39" s="42">
        <f t="shared" si="7"/>
        <v>5.5586245440006763E-9</v>
      </c>
      <c r="F39" s="20">
        <v>8</v>
      </c>
      <c r="G39" s="34">
        <v>9</v>
      </c>
      <c r="H39" s="108">
        <f t="shared" si="12"/>
        <v>138.64466261221961</v>
      </c>
      <c r="I39" s="109">
        <f t="shared" si="11"/>
        <v>20000</v>
      </c>
      <c r="J39" s="108">
        <f t="shared" si="8"/>
        <v>-19861.35533738778</v>
      </c>
      <c r="K39" s="110">
        <f t="shared" si="9"/>
        <v>20000</v>
      </c>
      <c r="L39" s="109">
        <f t="shared" si="10"/>
        <v>138.64466261221961</v>
      </c>
    </row>
    <row r="40" spans="2:12" s="1" customFormat="1" ht="19.5">
      <c r="B40" s="40" t="str">
        <f t="shared" si="6"/>
        <v>n=9</v>
      </c>
      <c r="C40" s="41">
        <f t="shared" si="7"/>
        <v>0.99151876064079136</v>
      </c>
      <c r="D40" s="41">
        <f t="shared" si="7"/>
        <v>-1.75E-4</v>
      </c>
      <c r="E40" s="42">
        <f t="shared" si="7"/>
        <v>6.3034611629141514E-9</v>
      </c>
      <c r="F40" s="20">
        <v>9</v>
      </c>
      <c r="G40" s="34">
        <v>10</v>
      </c>
      <c r="H40" s="108">
        <f>(-(D40-D41)+((D40-D41)^2-4*(E40-E41)*(C40-C41))^0.5)/2/(E40-E41)</f>
        <v>16.525929209858226</v>
      </c>
      <c r="I40" s="109">
        <f>(-(D40-D41)-((D40-D41)^2-4*(E40-E41)*(C40-C41))^0.5)/2/(E40-E41)</f>
        <v>19999.999999999985</v>
      </c>
      <c r="J40" s="108">
        <f t="shared" si="8"/>
        <v>-19983.474070790126</v>
      </c>
      <c r="K40" s="110">
        <f t="shared" si="9"/>
        <v>19999.999999999985</v>
      </c>
      <c r="L40" s="109">
        <f t="shared" si="10"/>
        <v>16.525929209858226</v>
      </c>
    </row>
    <row r="41" spans="2:12" s="5" customFormat="1" ht="15.75">
      <c r="B41" s="40" t="str">
        <f t="shared" si="6"/>
        <v>n=10</v>
      </c>
      <c r="C41" s="41">
        <f t="shared" si="7"/>
        <v>0.99874288540138423</v>
      </c>
      <c r="D41" s="41">
        <f t="shared" si="7"/>
        <v>-6.1250000000000009E-4</v>
      </c>
      <c r="E41" s="42">
        <f t="shared" si="7"/>
        <v>2.8160400851012686E-8</v>
      </c>
      <c r="F41" s="20">
        <v>10</v>
      </c>
      <c r="G41" s="34">
        <v>1</v>
      </c>
      <c r="H41" s="108">
        <f>(-(D41-D32)+((D41-D32)^2-4*(E41-E32)*(C41-C32))^0.5)/2/(E41-E32)</f>
        <v>19999.999999999989</v>
      </c>
      <c r="I41" s="109">
        <f>(-(D41-D32)-((D41-D32)^2-4*(E41-E32)*(C41-C32))^0.5)/2/(E41-E32)</f>
        <v>1756.4247167604756</v>
      </c>
      <c r="J41" s="108">
        <f t="shared" si="8"/>
        <v>18243.575283239512</v>
      </c>
      <c r="K41" s="110">
        <f t="shared" si="9"/>
        <v>19999.999999999989</v>
      </c>
      <c r="L41" s="109">
        <f t="shared" si="10"/>
        <v>1756.4247167604756</v>
      </c>
    </row>
    <row r="42" spans="2:12" s="5" customFormat="1" ht="15.75">
      <c r="B42" s="40" t="str">
        <f t="shared" ref="B42:B51" si="13">D14</f>
        <v>n=1</v>
      </c>
      <c r="C42" s="41">
        <f t="shared" ref="C42:E51" si="14">J14</f>
        <v>9.8588754065995543E-2</v>
      </c>
      <c r="D42" s="41">
        <f t="shared" si="14"/>
        <v>-5.5000000000000002E-5</v>
      </c>
      <c r="E42" s="42">
        <f t="shared" si="14"/>
        <v>2.53578617935114E-9</v>
      </c>
      <c r="F42" s="20">
        <v>1</v>
      </c>
      <c r="G42" s="34">
        <v>3</v>
      </c>
      <c r="H42" s="108">
        <f>(-(D42-D44)-((D42-D44)^2-4*(E42-E44)*(C42-C44))^0.5)/2/(E42-E44)</f>
        <v>456327.03365724458</v>
      </c>
      <c r="I42" s="109">
        <f>(-(D42-D44)+((D42-D44)^2-4*(E42-E44)*(C42-C44))^0.5)/2/(E42-E44)</f>
        <v>20000.000000000025</v>
      </c>
      <c r="J42" s="108">
        <f t="shared" si="8"/>
        <v>436327.03365724458</v>
      </c>
      <c r="K42" s="110">
        <f t="shared" si="9"/>
        <v>456327.03365724458</v>
      </c>
      <c r="L42" s="109">
        <f>IF(J42&lt;0,H42,I42)</f>
        <v>20000.000000000025</v>
      </c>
    </row>
    <row r="43" spans="2:12" s="5" customFormat="1" ht="15.75">
      <c r="B43" s="40" t="str">
        <f t="shared" si="13"/>
        <v>n=2</v>
      </c>
      <c r="C43" s="41">
        <f t="shared" si="14"/>
        <v>0.39169157513863107</v>
      </c>
      <c r="D43" s="41">
        <f t="shared" si="14"/>
        <v>-7.0000000000000007E-5</v>
      </c>
      <c r="E43" s="42">
        <f t="shared" si="14"/>
        <v>2.5530291266695511E-9</v>
      </c>
      <c r="F43" s="20">
        <v>2</v>
      </c>
      <c r="G43" s="34">
        <v>4</v>
      </c>
      <c r="H43" s="108">
        <f t="shared" ref="H43:H49" si="15">(-(D43-D45)-((D43-D45)^2-4*(E43-E45)*(C43-C45))^0.5)/2/(E43-E45)</f>
        <v>101193.27496651137</v>
      </c>
      <c r="I43" s="109">
        <f t="shared" ref="I43:I49" si="16">(-(D43-D45)+((D43-D45)^2-4*(E43-E45)*(C43-C45))^0.5)/2/(E43-E45)</f>
        <v>20000.000000000004</v>
      </c>
      <c r="J43" s="108">
        <f t="shared" si="8"/>
        <v>81193.274966511366</v>
      </c>
      <c r="K43" s="110">
        <f t="shared" si="9"/>
        <v>101193.27496651137</v>
      </c>
      <c r="L43" s="109">
        <f t="shared" ref="L43:L51" si="17">IF(J43&lt;0,H43,I43)</f>
        <v>20000.000000000004</v>
      </c>
    </row>
    <row r="44" spans="2:12" s="5" customFormat="1" ht="15.75">
      <c r="B44" s="40" t="str">
        <f t="shared" si="13"/>
        <v>n=3</v>
      </c>
      <c r="C44" s="41">
        <f t="shared" si="14"/>
        <v>0.67339597861534828</v>
      </c>
      <c r="D44" s="41">
        <f t="shared" si="14"/>
        <v>-8.5000000000000006E-5</v>
      </c>
      <c r="E44" s="42">
        <f t="shared" si="14"/>
        <v>2.5987681179777589E-9</v>
      </c>
      <c r="F44" s="20">
        <v>3</v>
      </c>
      <c r="G44" s="34">
        <v>5</v>
      </c>
      <c r="H44" s="108">
        <f t="shared" si="15"/>
        <v>20000.000000000116</v>
      </c>
      <c r="I44" s="109">
        <f t="shared" si="16"/>
        <v>18674.20852538088</v>
      </c>
      <c r="J44" s="108">
        <f t="shared" si="8"/>
        <v>1325.7914746192364</v>
      </c>
      <c r="K44" s="110">
        <f t="shared" si="9"/>
        <v>20000.000000000116</v>
      </c>
      <c r="L44" s="109">
        <f t="shared" si="17"/>
        <v>18674.20852538088</v>
      </c>
    </row>
    <row r="45" spans="2:12" s="5" customFormat="1" ht="15.75">
      <c r="B45" s="40" t="str">
        <f t="shared" si="13"/>
        <v>n=4</v>
      </c>
      <c r="C45" s="41">
        <f t="shared" si="14"/>
        <v>0.89267618007388116</v>
      </c>
      <c r="D45" s="41">
        <f t="shared" si="14"/>
        <v>-1E-4</v>
      </c>
      <c r="E45" s="42">
        <f t="shared" si="14"/>
        <v>2.8005676143314261E-9</v>
      </c>
      <c r="F45" s="20">
        <v>4</v>
      </c>
      <c r="G45" s="34">
        <v>6</v>
      </c>
      <c r="H45" s="108">
        <f>(-(D45-D47)-((D45-D47)^2-4*(E45-E47)*(C45-C47))^0.5)/2/(E45-E47)</f>
        <v>20000.000000000022</v>
      </c>
      <c r="I45" s="109">
        <f t="shared" si="16"/>
        <v>3389.4666949473308</v>
      </c>
      <c r="J45" s="108">
        <f t="shared" si="8"/>
        <v>16610.53330505269</v>
      </c>
      <c r="K45" s="110">
        <f t="shared" si="9"/>
        <v>20000.000000000022</v>
      </c>
      <c r="L45" s="109">
        <f t="shared" si="17"/>
        <v>3389.4666949473308</v>
      </c>
    </row>
    <row r="46" spans="2:12" s="5" customFormat="1" ht="15.75">
      <c r="B46" s="40" t="str">
        <f t="shared" si="13"/>
        <v>n=5</v>
      </c>
      <c r="C46" s="41">
        <f t="shared" si="14"/>
        <v>0.9631116713844794</v>
      </c>
      <c r="D46" s="41">
        <f t="shared" si="14"/>
        <v>-1.15E-4</v>
      </c>
      <c r="E46" s="42">
        <f t="shared" si="14"/>
        <v>3.3744788860549307E-9</v>
      </c>
      <c r="F46" s="20">
        <v>5</v>
      </c>
      <c r="G46" s="34">
        <v>7</v>
      </c>
      <c r="H46" s="108">
        <f t="shared" si="15"/>
        <v>20000</v>
      </c>
      <c r="I46" s="109">
        <f t="shared" si="16"/>
        <v>796.01480556699096</v>
      </c>
      <c r="J46" s="108">
        <f t="shared" si="8"/>
        <v>19203.985194433008</v>
      </c>
      <c r="K46" s="110">
        <f t="shared" si="9"/>
        <v>20000</v>
      </c>
      <c r="L46" s="109">
        <f t="shared" si="17"/>
        <v>796.01480556699096</v>
      </c>
    </row>
    <row r="47" spans="2:12" s="5" customFormat="1" ht="15.75">
      <c r="B47" s="40" t="str">
        <f t="shared" si="13"/>
        <v>n=6</v>
      </c>
      <c r="C47" s="41">
        <f t="shared" si="14"/>
        <v>0.97962472163287795</v>
      </c>
      <c r="D47" s="41">
        <f t="shared" si="14"/>
        <v>-1.3000000000000002E-4</v>
      </c>
      <c r="E47" s="42">
        <f t="shared" si="14"/>
        <v>4.0831962604339336E-9</v>
      </c>
      <c r="F47" s="20">
        <v>6</v>
      </c>
      <c r="G47" s="34">
        <v>8</v>
      </c>
      <c r="H47" s="108">
        <f t="shared" si="15"/>
        <v>19999.999999999967</v>
      </c>
      <c r="I47" s="109">
        <f t="shared" si="16"/>
        <v>333.0791026163464</v>
      </c>
      <c r="J47" s="108">
        <f t="shared" si="8"/>
        <v>19666.920897383621</v>
      </c>
      <c r="K47" s="110">
        <f t="shared" si="9"/>
        <v>19999.999999999967</v>
      </c>
      <c r="L47" s="109">
        <f t="shared" si="17"/>
        <v>333.0791026163464</v>
      </c>
    </row>
    <row r="48" spans="2:12" s="5" customFormat="1" ht="15.75">
      <c r="B48" s="40" t="str">
        <f t="shared" si="13"/>
        <v>n=7</v>
      </c>
      <c r="C48" s="41">
        <f t="shared" si="14"/>
        <v>0.9860780371908906</v>
      </c>
      <c r="D48" s="41">
        <f t="shared" si="14"/>
        <v>-1.45E-4</v>
      </c>
      <c r="E48" s="42">
        <f t="shared" si="14"/>
        <v>4.8170629715389026E-9</v>
      </c>
      <c r="F48" s="20">
        <v>7</v>
      </c>
      <c r="G48" s="34">
        <v>9</v>
      </c>
      <c r="H48" s="108">
        <f t="shared" si="15"/>
        <v>19999.999999999989</v>
      </c>
      <c r="I48" s="109">
        <f t="shared" si="16"/>
        <v>183.01702334779077</v>
      </c>
      <c r="J48" s="108">
        <f t="shared" si="8"/>
        <v>19816.982976652198</v>
      </c>
      <c r="K48" s="110">
        <f t="shared" si="9"/>
        <v>19999.999999999989</v>
      </c>
      <c r="L48" s="109">
        <f t="shared" si="17"/>
        <v>183.01702334779077</v>
      </c>
    </row>
    <row r="49" spans="2:12" s="5" customFormat="1" ht="15.75">
      <c r="B49" s="40" t="str">
        <f t="shared" si="13"/>
        <v>n=8</v>
      </c>
      <c r="C49" s="41">
        <f t="shared" si="14"/>
        <v>0.98945340820618166</v>
      </c>
      <c r="D49" s="41">
        <f t="shared" si="14"/>
        <v>-1.6000000000000001E-4</v>
      </c>
      <c r="E49" s="42">
        <f t="shared" si="14"/>
        <v>5.5586245440006763E-9</v>
      </c>
      <c r="F49" s="20">
        <v>8</v>
      </c>
      <c r="G49" s="34">
        <v>10</v>
      </c>
      <c r="H49" s="108">
        <f t="shared" si="15"/>
        <v>19999.999999999993</v>
      </c>
      <c r="I49" s="109">
        <f t="shared" si="16"/>
        <v>20.550325489949266</v>
      </c>
      <c r="J49" s="108">
        <f t="shared" si="8"/>
        <v>19979.449674510044</v>
      </c>
      <c r="K49" s="110">
        <f t="shared" si="9"/>
        <v>19999.999999999993</v>
      </c>
      <c r="L49" s="109">
        <f t="shared" si="17"/>
        <v>20.550325489949266</v>
      </c>
    </row>
    <row r="50" spans="2:12" s="5" customFormat="1" ht="15.75">
      <c r="B50" s="40" t="str">
        <f t="shared" si="13"/>
        <v>n=9</v>
      </c>
      <c r="C50" s="41">
        <f t="shared" si="14"/>
        <v>0.99151876064079136</v>
      </c>
      <c r="D50" s="41">
        <f t="shared" si="14"/>
        <v>-1.75E-4</v>
      </c>
      <c r="E50" s="42">
        <f t="shared" si="14"/>
        <v>6.3034611629141514E-9</v>
      </c>
      <c r="F50" s="20">
        <v>9</v>
      </c>
      <c r="G50" s="34">
        <v>1</v>
      </c>
      <c r="H50" s="108">
        <f>(-(D50-D42)-((D50-D42)^2-4*(E50-E42)*(C50-C42))^0.5)/2/(E50-E42)</f>
        <v>11849.881033665641</v>
      </c>
      <c r="I50" s="109">
        <f>(-(D50-D42)+((D50-D42)^2-4*(E50-E42)*(C50-C42))^0.5)/2/(E50-E42)</f>
        <v>19999.999999999982</v>
      </c>
      <c r="J50" s="108">
        <f t="shared" si="8"/>
        <v>-8150.1189663343412</v>
      </c>
      <c r="K50" s="110">
        <f t="shared" si="9"/>
        <v>19999.999999999982</v>
      </c>
      <c r="L50" s="109">
        <f t="shared" si="17"/>
        <v>11849.881033665641</v>
      </c>
    </row>
    <row r="51" spans="2:12" s="5" customFormat="1" ht="15.75">
      <c r="B51" s="40" t="str">
        <f t="shared" si="13"/>
        <v>n=10</v>
      </c>
      <c r="C51" s="41">
        <f t="shared" si="14"/>
        <v>0.99874288540138423</v>
      </c>
      <c r="D51" s="41">
        <f t="shared" si="14"/>
        <v>-6.1250000000000009E-4</v>
      </c>
      <c r="E51" s="42">
        <f t="shared" si="14"/>
        <v>2.8160400851012686E-8</v>
      </c>
      <c r="F51" s="20">
        <v>10</v>
      </c>
      <c r="G51" s="34">
        <v>2</v>
      </c>
      <c r="H51" s="108">
        <f>(-(D51-D43)-((D51-D43)^2-4*(E51-E43)*(C51-C43))^0.5)/2/(E51-E43)</f>
        <v>1185.3057720985712</v>
      </c>
      <c r="I51" s="109">
        <f>(-(D51-D43)+((D51-D43)^2-4*(E51-E43)*(C51-C43))^0.5)/2/(E51-E43)</f>
        <v>19999.999999999989</v>
      </c>
      <c r="J51" s="108">
        <f t="shared" si="8"/>
        <v>-18814.694227901418</v>
      </c>
      <c r="K51" s="110">
        <f t="shared" si="9"/>
        <v>19999.999999999989</v>
      </c>
      <c r="L51" s="109">
        <f t="shared" si="17"/>
        <v>1185.3057720985712</v>
      </c>
    </row>
    <row r="52" spans="2:12" s="5" customFormat="1" ht="15.75">
      <c r="B52" s="40" t="str">
        <f t="shared" ref="B52:B61" si="18">D14</f>
        <v>n=1</v>
      </c>
      <c r="C52" s="41">
        <f t="shared" ref="C52:E61" si="19">J14</f>
        <v>9.8588754065995543E-2</v>
      </c>
      <c r="D52" s="41">
        <f t="shared" si="19"/>
        <v>-5.5000000000000002E-5</v>
      </c>
      <c r="E52" s="42">
        <f t="shared" si="19"/>
        <v>2.53578617935114E-9</v>
      </c>
      <c r="F52" s="20">
        <v>1</v>
      </c>
      <c r="G52" s="34">
        <v>4</v>
      </c>
      <c r="H52" s="108">
        <f>(-(D52-D55)-((D52-D55)^2-4*(E52-E55)*(C52-C55))^0.5)/2/(E52-E55)</f>
        <v>149951.49226889873</v>
      </c>
      <c r="I52" s="109">
        <f>(-(D52-D55)+((D52-D55)^2-4*(E52-E55)*(C52-C55))^0.5)/2/(E52-E55)</f>
        <v>20000</v>
      </c>
      <c r="J52" s="108">
        <f t="shared" si="8"/>
        <v>129951.49226889873</v>
      </c>
      <c r="K52" s="110">
        <f t="shared" si="9"/>
        <v>149951.49226889873</v>
      </c>
      <c r="L52" s="109">
        <f>IF(J52&lt;0,H52,I52)</f>
        <v>20000</v>
      </c>
    </row>
    <row r="53" spans="2:12" ht="15">
      <c r="B53" s="40" t="str">
        <f t="shared" si="18"/>
        <v>n=2</v>
      </c>
      <c r="C53" s="41">
        <f t="shared" si="19"/>
        <v>0.39169157513863107</v>
      </c>
      <c r="D53" s="41">
        <f t="shared" si="19"/>
        <v>-7.0000000000000007E-5</v>
      </c>
      <c r="E53" s="42">
        <f t="shared" si="19"/>
        <v>2.5530291266695511E-9</v>
      </c>
      <c r="F53" s="20">
        <v>2</v>
      </c>
      <c r="G53" s="34">
        <v>5</v>
      </c>
      <c r="H53" s="108">
        <f>(-(D53-D56)-((D53-D56)^2-4*(E53-E56)*(C53-C56))^0.5)/2/(E53-E56)</f>
        <v>34781.195667607979</v>
      </c>
      <c r="I53" s="109">
        <f>(-(D53-D56)+((D53-D56)^2-4*(E53-E56)*(C53-C56))^0.5)/2/(E53-E56)</f>
        <v>20000.000000000022</v>
      </c>
      <c r="J53" s="108">
        <f t="shared" si="8"/>
        <v>14781.195667607957</v>
      </c>
      <c r="K53" s="110">
        <f t="shared" si="9"/>
        <v>34781.195667607979</v>
      </c>
      <c r="L53" s="109">
        <f t="shared" ref="L53:L61" si="20">IF(J53&lt;0,H53,I53)</f>
        <v>20000.000000000022</v>
      </c>
    </row>
    <row r="54" spans="2:12" ht="15">
      <c r="B54" s="40" t="str">
        <f t="shared" si="18"/>
        <v>n=3</v>
      </c>
      <c r="C54" s="41">
        <f t="shared" si="19"/>
        <v>0.67339597861534828</v>
      </c>
      <c r="D54" s="41">
        <f t="shared" si="19"/>
        <v>-8.5000000000000006E-5</v>
      </c>
      <c r="E54" s="42">
        <f t="shared" si="19"/>
        <v>2.5987681179777589E-9</v>
      </c>
      <c r="F54" s="20">
        <v>3</v>
      </c>
      <c r="G54" s="34">
        <v>6</v>
      </c>
      <c r="H54" s="108">
        <f>(-(D54-D57)-((D54-D57)^2-4*(E54-E57)*(C54-C57))^0.5)/2/(E54-E57)</f>
        <v>20000.000000000047</v>
      </c>
      <c r="I54" s="109">
        <f>(-(D54-D57)+((D54-D57)^2-4*(E54-E57)*(C54-C57))^0.5)/2/(E54-E57)</f>
        <v>10314.704169877656</v>
      </c>
      <c r="J54" s="108">
        <f t="shared" si="8"/>
        <v>9685.2958301223916</v>
      </c>
      <c r="K54" s="110">
        <f t="shared" si="9"/>
        <v>20000.000000000047</v>
      </c>
      <c r="L54" s="109">
        <f t="shared" si="20"/>
        <v>10314.704169877656</v>
      </c>
    </row>
    <row r="55" spans="2:12" ht="15">
      <c r="B55" s="40" t="str">
        <f t="shared" si="18"/>
        <v>n=4</v>
      </c>
      <c r="C55" s="41">
        <f t="shared" si="19"/>
        <v>0.89267618007388116</v>
      </c>
      <c r="D55" s="41">
        <f t="shared" si="19"/>
        <v>-1E-4</v>
      </c>
      <c r="E55" s="42">
        <f t="shared" si="19"/>
        <v>2.8005676143314261E-9</v>
      </c>
      <c r="F55" s="20">
        <v>4</v>
      </c>
      <c r="G55" s="34">
        <v>7</v>
      </c>
      <c r="H55" s="108">
        <f>(-(D55-D58)-((D55-D58)^2-4*(E55-E58)*(C55-C58))^0.5)/2/(E55-E58)</f>
        <v>19999.999999999996</v>
      </c>
      <c r="I55" s="109">
        <f>(-(D55-D58)+((D55-D58)^2-4*(E55-E58)*(C55-C58))^0.5)/2/(E55-E58)</f>
        <v>2315.9452557916156</v>
      </c>
      <c r="J55" s="108">
        <f t="shared" si="8"/>
        <v>17684.054744208381</v>
      </c>
      <c r="K55" s="110">
        <f t="shared" si="9"/>
        <v>19999.999999999996</v>
      </c>
      <c r="L55" s="109">
        <f t="shared" si="20"/>
        <v>2315.9452557916156</v>
      </c>
    </row>
    <row r="56" spans="2:12" ht="15">
      <c r="B56" s="40" t="str">
        <f t="shared" si="18"/>
        <v>n=5</v>
      </c>
      <c r="C56" s="41">
        <f t="shared" si="19"/>
        <v>0.9631116713844794</v>
      </c>
      <c r="D56" s="41">
        <f t="shared" si="19"/>
        <v>-1.15E-4</v>
      </c>
      <c r="E56" s="42">
        <f t="shared" si="19"/>
        <v>3.3744788860549307E-9</v>
      </c>
      <c r="F56" s="20">
        <v>5</v>
      </c>
      <c r="G56" s="34">
        <v>8</v>
      </c>
      <c r="H56" s="108">
        <f t="shared" ref="H56" si="21">(-(D56-D59)-((D56-D59)^2-4*(E56-E59)*(C56-C59))^0.5)/2/(E56-E59)</f>
        <v>19999.999999999989</v>
      </c>
      <c r="I56" s="109">
        <f t="shared" ref="I56:I58" si="22">(-(D56-D59)+((D56-D59)^2-4*(E56-E59)*(C56-C59))^0.5)/2/(E56-E59)</f>
        <v>603.02152298939393</v>
      </c>
      <c r="J56" s="108">
        <f t="shared" si="8"/>
        <v>19396.978477010594</v>
      </c>
      <c r="K56" s="110">
        <f t="shared" si="9"/>
        <v>19999.999999999989</v>
      </c>
      <c r="L56" s="109">
        <f t="shared" si="20"/>
        <v>603.02152298939393</v>
      </c>
    </row>
    <row r="57" spans="2:12" ht="15">
      <c r="B57" s="40" t="str">
        <f t="shared" si="18"/>
        <v>n=6</v>
      </c>
      <c r="C57" s="41">
        <f t="shared" si="19"/>
        <v>0.97962472163287795</v>
      </c>
      <c r="D57" s="41">
        <f t="shared" si="19"/>
        <v>-1.3000000000000002E-4</v>
      </c>
      <c r="E57" s="42">
        <f t="shared" si="19"/>
        <v>4.0831962604339336E-9</v>
      </c>
      <c r="F57" s="20">
        <v>6</v>
      </c>
      <c r="G57" s="34">
        <v>9</v>
      </c>
      <c r="H57" s="108">
        <f>(-(D57-D60)-((D57-D60)^2-4*(E57-E60)*(C57-C60))^0.5)/2/(E57-E60)</f>
        <v>19999.999999999978</v>
      </c>
      <c r="I57" s="109">
        <f t="shared" si="22"/>
        <v>267.85179990520106</v>
      </c>
      <c r="J57" s="108">
        <f t="shared" si="8"/>
        <v>19732.148200094776</v>
      </c>
      <c r="K57" s="110">
        <f t="shared" si="9"/>
        <v>19999.999999999978</v>
      </c>
      <c r="L57" s="109">
        <f t="shared" si="20"/>
        <v>267.85179990520106</v>
      </c>
    </row>
    <row r="58" spans="2:12" ht="15">
      <c r="B58" s="40" t="str">
        <f t="shared" si="18"/>
        <v>n=7</v>
      </c>
      <c r="C58" s="41">
        <f t="shared" si="19"/>
        <v>0.9860780371908906</v>
      </c>
      <c r="D58" s="41">
        <f t="shared" si="19"/>
        <v>-1.45E-4</v>
      </c>
      <c r="E58" s="42">
        <f t="shared" si="19"/>
        <v>4.8170629715389026E-9</v>
      </c>
      <c r="F58" s="20">
        <v>7</v>
      </c>
      <c r="G58" s="34">
        <v>10</v>
      </c>
      <c r="H58" s="108">
        <f>(-(D58-D61)-((D58-D61)^2-4*(E58-E61)*(C58-C61))^0.5)/2/(E58-E61)</f>
        <v>19999.999999999989</v>
      </c>
      <c r="I58" s="109">
        <f t="shared" si="22"/>
        <v>27.127329167500548</v>
      </c>
      <c r="J58" s="108">
        <f t="shared" si="8"/>
        <v>19972.87267083249</v>
      </c>
      <c r="K58" s="110">
        <f t="shared" si="9"/>
        <v>19999.999999999989</v>
      </c>
      <c r="L58" s="109">
        <f t="shared" si="20"/>
        <v>27.127329167500548</v>
      </c>
    </row>
    <row r="59" spans="2:12" ht="15">
      <c r="B59" s="40" t="str">
        <f t="shared" si="18"/>
        <v>n=8</v>
      </c>
      <c r="C59" s="41">
        <f t="shared" si="19"/>
        <v>0.98945340820618166</v>
      </c>
      <c r="D59" s="41">
        <f t="shared" si="19"/>
        <v>-1.6000000000000001E-4</v>
      </c>
      <c r="E59" s="42">
        <f t="shared" si="19"/>
        <v>5.5586245440006763E-9</v>
      </c>
      <c r="F59" s="20">
        <v>8</v>
      </c>
      <c r="G59" s="34">
        <v>1</v>
      </c>
      <c r="H59" s="108">
        <f>(-(D59-D52)-((D59-D52)^2-4*(E59-E52)*(C59-C52))^0.5)/2/(E59-E52)</f>
        <v>14735.565496295951</v>
      </c>
      <c r="I59" s="109">
        <f>(-(D59-D52)+((D59-D52)^2-4*(E59-E52)*(C59-C52))^0.5)/2/(E59-E52)</f>
        <v>19999.999999999964</v>
      </c>
      <c r="J59" s="108">
        <f t="shared" si="8"/>
        <v>-5264.434503704013</v>
      </c>
      <c r="K59" s="110">
        <f t="shared" si="9"/>
        <v>19999.999999999964</v>
      </c>
      <c r="L59" s="109">
        <f t="shared" si="20"/>
        <v>14735.565496295951</v>
      </c>
    </row>
    <row r="60" spans="2:12" ht="15">
      <c r="B60" s="40" t="str">
        <f t="shared" si="18"/>
        <v>n=9</v>
      </c>
      <c r="C60" s="41">
        <f t="shared" si="19"/>
        <v>0.99151876064079136</v>
      </c>
      <c r="D60" s="41">
        <f t="shared" si="19"/>
        <v>-1.75E-4</v>
      </c>
      <c r="E60" s="42">
        <f t="shared" si="19"/>
        <v>6.3034611629141514E-9</v>
      </c>
      <c r="F60" s="20">
        <v>9</v>
      </c>
      <c r="G60" s="34">
        <v>2</v>
      </c>
      <c r="H60" s="108">
        <f>(-(D60-D53)-((D60-D53)^2-4*(E60-E53)*(C60-C53))^0.5)/2/(E60-E53)</f>
        <v>7996.7745009823248</v>
      </c>
      <c r="I60" s="109">
        <f>(-(D60-D53)+((D60-D53)^2-4*(E60-E53)*(C60-C53))^0.5)/2/(E60-E53)</f>
        <v>19999.999999999985</v>
      </c>
      <c r="J60" s="108">
        <f t="shared" si="8"/>
        <v>-12003.225499017661</v>
      </c>
      <c r="K60" s="110">
        <f t="shared" si="9"/>
        <v>19999.999999999985</v>
      </c>
      <c r="L60" s="109">
        <f t="shared" si="20"/>
        <v>7996.7745009823248</v>
      </c>
    </row>
    <row r="61" spans="2:12" ht="15">
      <c r="B61" s="40" t="str">
        <f t="shared" si="18"/>
        <v>n=10</v>
      </c>
      <c r="C61" s="41">
        <f t="shared" si="19"/>
        <v>0.99874288540138423</v>
      </c>
      <c r="D61" s="41">
        <f t="shared" si="19"/>
        <v>-6.1250000000000009E-4</v>
      </c>
      <c r="E61" s="42">
        <f t="shared" si="19"/>
        <v>2.8160400851012686E-8</v>
      </c>
      <c r="F61" s="20">
        <v>10</v>
      </c>
      <c r="G61" s="34">
        <v>3</v>
      </c>
      <c r="H61" s="108">
        <f>(-(D61-D54)-((D61-D54)^2-4*(E61-E54)*(C61-C54))^0.5)/2/(E61-E54)</f>
        <v>636.39695903612846</v>
      </c>
      <c r="I61" s="109">
        <f>(-(D61-D54)+((D61-D54)^2-4*(E61-E54)*(C61-C54))^0.5)/2/(E61-E54)</f>
        <v>19999.999999999989</v>
      </c>
      <c r="J61" s="108">
        <f t="shared" si="8"/>
        <v>-19363.603040963862</v>
      </c>
      <c r="K61" s="110">
        <f t="shared" si="9"/>
        <v>19999.999999999989</v>
      </c>
      <c r="L61" s="109">
        <f t="shared" si="20"/>
        <v>636.39695903612846</v>
      </c>
    </row>
    <row r="62" spans="2:12" ht="15">
      <c r="B62" s="40" t="str">
        <f t="shared" ref="B62:B71" si="23">D14</f>
        <v>n=1</v>
      </c>
      <c r="C62" s="41">
        <f t="shared" ref="C62:E71" si="24">J14</f>
        <v>9.8588754065995543E-2</v>
      </c>
      <c r="D62" s="41">
        <f t="shared" si="24"/>
        <v>-5.5000000000000002E-5</v>
      </c>
      <c r="E62" s="42">
        <f t="shared" si="24"/>
        <v>2.53578617935114E-9</v>
      </c>
      <c r="F62" s="20">
        <v>1</v>
      </c>
      <c r="G62" s="34">
        <v>5</v>
      </c>
      <c r="H62" s="108">
        <f t="shared" ref="H62:H67" si="25">(-(D62-D66)-((D62-D66)^2-4*(E62-E66)*(C62-C66))^0.5)/2/(E62-E66)</f>
        <v>51539.909099496654</v>
      </c>
      <c r="I62" s="109">
        <f t="shared" ref="I62:I67" si="26">(-(D62-D66)+((D62-D66)^2-4*(E62-E66)*(C62-C66))^0.5)/2/(E62-E66)</f>
        <v>20000.000000000007</v>
      </c>
      <c r="J62" s="108">
        <f t="shared" si="8"/>
        <v>31539.909099496646</v>
      </c>
      <c r="K62" s="110">
        <f t="shared" si="9"/>
        <v>51539.909099496654</v>
      </c>
      <c r="L62" s="109">
        <f>IF(J62&lt;0,H62,I62)</f>
        <v>20000.000000000007</v>
      </c>
    </row>
    <row r="63" spans="2:12" ht="15">
      <c r="B63" s="40" t="str">
        <f t="shared" si="23"/>
        <v>n=2</v>
      </c>
      <c r="C63" s="41">
        <f t="shared" si="24"/>
        <v>0.39169157513863107</v>
      </c>
      <c r="D63" s="41">
        <f t="shared" si="24"/>
        <v>-7.0000000000000007E-5</v>
      </c>
      <c r="E63" s="42">
        <f t="shared" si="24"/>
        <v>2.5530291266695511E-9</v>
      </c>
      <c r="F63" s="20">
        <v>2</v>
      </c>
      <c r="G63" s="34">
        <v>6</v>
      </c>
      <c r="H63" s="108">
        <f t="shared" si="25"/>
        <v>20000.000000000236</v>
      </c>
      <c r="I63" s="109">
        <f t="shared" si="26"/>
        <v>19211.402908905075</v>
      </c>
      <c r="J63" s="108">
        <f t="shared" si="8"/>
        <v>788.59709109516189</v>
      </c>
      <c r="K63" s="110">
        <f t="shared" si="9"/>
        <v>20000.000000000236</v>
      </c>
      <c r="L63" s="109">
        <f t="shared" ref="L63:L71" si="27">IF(J63&lt;0,H63,I63)</f>
        <v>19211.402908905075</v>
      </c>
    </row>
    <row r="64" spans="2:12" ht="15">
      <c r="B64" s="40" t="str">
        <f t="shared" si="23"/>
        <v>n=3</v>
      </c>
      <c r="C64" s="41">
        <f t="shared" si="24"/>
        <v>0.67339597861534828</v>
      </c>
      <c r="D64" s="41">
        <f t="shared" si="24"/>
        <v>-8.5000000000000006E-5</v>
      </c>
      <c r="E64" s="42">
        <f t="shared" si="24"/>
        <v>2.5987681179777589E-9</v>
      </c>
      <c r="F64" s="20">
        <v>3</v>
      </c>
      <c r="G64" s="34">
        <v>7</v>
      </c>
      <c r="H64" s="108">
        <f t="shared" si="25"/>
        <v>20000.000000000007</v>
      </c>
      <c r="I64" s="109">
        <f t="shared" si="26"/>
        <v>7047.8020104851594</v>
      </c>
      <c r="J64" s="108">
        <f t="shared" si="8"/>
        <v>12952.197989514847</v>
      </c>
      <c r="K64" s="110">
        <f t="shared" si="9"/>
        <v>20000.000000000007</v>
      </c>
      <c r="L64" s="109">
        <f t="shared" si="27"/>
        <v>7047.8020104851594</v>
      </c>
    </row>
    <row r="65" spans="2:12" ht="15">
      <c r="B65" s="40" t="str">
        <f t="shared" si="23"/>
        <v>n=4</v>
      </c>
      <c r="C65" s="41">
        <f t="shared" si="24"/>
        <v>0.89267618007388116</v>
      </c>
      <c r="D65" s="41">
        <f t="shared" si="24"/>
        <v>-1E-4</v>
      </c>
      <c r="E65" s="42">
        <f t="shared" si="24"/>
        <v>2.8005676143314261E-9</v>
      </c>
      <c r="F65" s="20">
        <v>4</v>
      </c>
      <c r="G65" s="34">
        <v>8</v>
      </c>
      <c r="H65" s="108">
        <f t="shared" si="25"/>
        <v>19999.999999999989</v>
      </c>
      <c r="I65" s="109">
        <f t="shared" si="26"/>
        <v>1754.4458036967762</v>
      </c>
      <c r="J65" s="108">
        <f t="shared" si="8"/>
        <v>18245.554196303212</v>
      </c>
      <c r="K65" s="110">
        <f t="shared" si="9"/>
        <v>19999.999999999989</v>
      </c>
      <c r="L65" s="109">
        <f t="shared" si="27"/>
        <v>1754.4458036967762</v>
      </c>
    </row>
    <row r="66" spans="2:12" ht="15">
      <c r="B66" s="40" t="str">
        <f t="shared" si="23"/>
        <v>n=5</v>
      </c>
      <c r="C66" s="41">
        <f t="shared" si="24"/>
        <v>0.9631116713844794</v>
      </c>
      <c r="D66" s="41">
        <f t="shared" si="24"/>
        <v>-1.15E-4</v>
      </c>
      <c r="E66" s="42">
        <f t="shared" si="24"/>
        <v>3.3744788860549307E-9</v>
      </c>
      <c r="F66" s="20">
        <v>5</v>
      </c>
      <c r="G66" s="34">
        <v>9</v>
      </c>
      <c r="H66" s="108">
        <f t="shared" si="25"/>
        <v>19999.999999999996</v>
      </c>
      <c r="I66" s="109">
        <f t="shared" si="26"/>
        <v>484.93105405153233</v>
      </c>
      <c r="J66" s="108">
        <f t="shared" si="8"/>
        <v>19515.068945948464</v>
      </c>
      <c r="K66" s="110">
        <f t="shared" si="9"/>
        <v>19999.999999999996</v>
      </c>
      <c r="L66" s="109">
        <f t="shared" si="27"/>
        <v>484.93105405153233</v>
      </c>
    </row>
    <row r="67" spans="2:12" ht="15">
      <c r="B67" s="40" t="str">
        <f t="shared" si="23"/>
        <v>n=6</v>
      </c>
      <c r="C67" s="41">
        <f t="shared" si="24"/>
        <v>0.97962472163287795</v>
      </c>
      <c r="D67" s="41">
        <f t="shared" si="24"/>
        <v>-1.3000000000000002E-4</v>
      </c>
      <c r="E67" s="42">
        <f t="shared" si="24"/>
        <v>4.0831962604339336E-9</v>
      </c>
      <c r="F67" s="20">
        <v>6</v>
      </c>
      <c r="G67" s="34">
        <v>10</v>
      </c>
      <c r="H67" s="108">
        <f t="shared" si="25"/>
        <v>19999.999999999989</v>
      </c>
      <c r="I67" s="109">
        <f t="shared" si="26"/>
        <v>39.701792823547983</v>
      </c>
      <c r="J67" s="108">
        <f t="shared" si="8"/>
        <v>19960.298207176442</v>
      </c>
      <c r="K67" s="110">
        <f t="shared" si="9"/>
        <v>19999.999999999989</v>
      </c>
      <c r="L67" s="109">
        <f t="shared" si="27"/>
        <v>39.701792823547983</v>
      </c>
    </row>
    <row r="68" spans="2:12" ht="15">
      <c r="B68" s="40" t="str">
        <f t="shared" si="23"/>
        <v>n=7</v>
      </c>
      <c r="C68" s="41">
        <f t="shared" si="24"/>
        <v>0.9860780371908906</v>
      </c>
      <c r="D68" s="41">
        <f t="shared" si="24"/>
        <v>-1.45E-4</v>
      </c>
      <c r="E68" s="42">
        <f t="shared" si="24"/>
        <v>4.8170629715389026E-9</v>
      </c>
      <c r="F68" s="20">
        <v>7</v>
      </c>
      <c r="G68" s="34">
        <v>1</v>
      </c>
      <c r="H68" s="108">
        <f>(-(D68-D62)-((D68-D62)^2-4*(E68-E62)*(C68-C62))^0.5)/2/(E68-E62)</f>
        <v>19451.591454489753</v>
      </c>
      <c r="I68" s="109">
        <f>(-(D68-D62)+((D68-D62)^2-4*(E68-E62)*(C68-C62))^0.5)/2/(E68-E62)</f>
        <v>19999.999999999764</v>
      </c>
      <c r="J68" s="108">
        <f t="shared" si="8"/>
        <v>-548.4085455100103</v>
      </c>
      <c r="K68" s="110">
        <f t="shared" si="9"/>
        <v>19999.999999999764</v>
      </c>
      <c r="L68" s="109">
        <f t="shared" si="27"/>
        <v>19451.591454489753</v>
      </c>
    </row>
    <row r="69" spans="2:12" ht="15">
      <c r="B69" s="40" t="str">
        <f t="shared" si="23"/>
        <v>n=8</v>
      </c>
      <c r="C69" s="41">
        <f t="shared" si="24"/>
        <v>0.98945340820618166</v>
      </c>
      <c r="D69" s="41">
        <f t="shared" si="24"/>
        <v>-1.6000000000000001E-4</v>
      </c>
      <c r="E69" s="42">
        <f t="shared" si="24"/>
        <v>5.5586245440006763E-9</v>
      </c>
      <c r="F69" s="20">
        <v>8</v>
      </c>
      <c r="G69" s="34">
        <v>2</v>
      </c>
      <c r="H69" s="108">
        <f>(-(D69-D63)-((D69-D63)^2-4*(E69-E63)*(C69-C63))^0.5)/2/(E69-E63)</f>
        <v>9944.1499947179345</v>
      </c>
      <c r="I69" s="109">
        <f>(-(D69-D63)+((D69-D63)^2-4*(E69-E63)*(C69-C63))^0.5)/2/(E69-E63)</f>
        <v>19999.999999999982</v>
      </c>
      <c r="J69" s="108">
        <f t="shared" si="8"/>
        <v>-10055.850005282047</v>
      </c>
      <c r="K69" s="110">
        <f t="shared" si="9"/>
        <v>19999.999999999982</v>
      </c>
      <c r="L69" s="109">
        <f t="shared" si="27"/>
        <v>9944.1499947179345</v>
      </c>
    </row>
    <row r="70" spans="2:12" ht="15">
      <c r="B70" s="40" t="str">
        <f t="shared" si="23"/>
        <v>n=9</v>
      </c>
      <c r="C70" s="41">
        <f t="shared" si="24"/>
        <v>0.99151876064079136</v>
      </c>
      <c r="D70" s="41">
        <f t="shared" si="24"/>
        <v>-1.75E-4</v>
      </c>
      <c r="E70" s="42">
        <f t="shared" si="24"/>
        <v>6.3034611629141514E-9</v>
      </c>
      <c r="F70" s="20">
        <v>9</v>
      </c>
      <c r="G70" s="34">
        <v>3</v>
      </c>
      <c r="H70" s="108">
        <f>(-(D70-D64)-((D70-D64)^2-4*(E70-E64)*(C70-C64))^0.5)/2/(E70-E64)</f>
        <v>4293.5106656171729</v>
      </c>
      <c r="I70" s="109">
        <f>(-(D70-D64)+((D70-D64)^2-4*(E70-E64)*(C70-C64))^0.5)/2/(E70-E64)</f>
        <v>19999.999999999996</v>
      </c>
      <c r="J70" s="108">
        <f t="shared" si="8"/>
        <v>-15706.489334382823</v>
      </c>
      <c r="K70" s="110">
        <f t="shared" si="9"/>
        <v>19999.999999999996</v>
      </c>
      <c r="L70" s="109">
        <f t="shared" si="27"/>
        <v>4293.5106656171729</v>
      </c>
    </row>
    <row r="71" spans="2:12" ht="15">
      <c r="B71" s="40" t="str">
        <f t="shared" si="23"/>
        <v>n=10</v>
      </c>
      <c r="C71" s="41">
        <f t="shared" si="24"/>
        <v>0.99874288540138423</v>
      </c>
      <c r="D71" s="41">
        <f t="shared" si="24"/>
        <v>-6.1250000000000009E-4</v>
      </c>
      <c r="E71" s="42">
        <f t="shared" si="24"/>
        <v>2.8160400851012686E-8</v>
      </c>
      <c r="F71" s="20">
        <v>10</v>
      </c>
      <c r="G71" s="34">
        <v>4</v>
      </c>
      <c r="H71" s="108">
        <f>(-(D71-D65)-((D71-D65)^2-4*(E71-E65)*(C71-C65))^0.5)/2/(E71-E65)</f>
        <v>209.12342825284264</v>
      </c>
      <c r="I71" s="109">
        <f>(-(D71-D65)+((D71-D65)^2-4*(E71-E65)*(C71-C65))^0.5)/2/(E71-E65)</f>
        <v>19999.999999999985</v>
      </c>
      <c r="J71" s="108">
        <f t="shared" si="8"/>
        <v>-19790.876571747143</v>
      </c>
      <c r="K71" s="110">
        <f t="shared" si="9"/>
        <v>19999.999999999985</v>
      </c>
      <c r="L71" s="109">
        <f t="shared" si="27"/>
        <v>209.12342825284264</v>
      </c>
    </row>
    <row r="72" spans="2:12" ht="15">
      <c r="B72" s="40" t="str">
        <f>D14</f>
        <v>n=1</v>
      </c>
      <c r="C72" s="41">
        <f t="shared" ref="C72:E76" si="28">J14</f>
        <v>9.8588754065995543E-2</v>
      </c>
      <c r="D72" s="41">
        <f t="shared" si="28"/>
        <v>-5.5000000000000002E-5</v>
      </c>
      <c r="E72" s="42">
        <f t="shared" si="28"/>
        <v>2.53578617935114E-9</v>
      </c>
      <c r="F72" s="20">
        <v>1</v>
      </c>
      <c r="G72" s="34">
        <v>6</v>
      </c>
      <c r="H72" s="108">
        <f>(-(D72-D67)-((D72-D67)^2-4*(E72-E67)*(C72-C67))^0.5)/2/(E72-E67)</f>
        <v>28468.082841698379</v>
      </c>
      <c r="I72" s="109">
        <f>(-(D72-D67)+((D72-D67)^2-4*(E72-E67)*(C72-C67))^0.5)/2/(E72-E67)</f>
        <v>19999.999999999978</v>
      </c>
      <c r="J72" s="108">
        <f t="shared" si="8"/>
        <v>8468.0828416984004</v>
      </c>
      <c r="K72" s="110">
        <f t="shared" si="9"/>
        <v>28468.082841698379</v>
      </c>
      <c r="L72" s="109">
        <f>IF(J72&lt;0,H72,I72)</f>
        <v>19999.999999999978</v>
      </c>
    </row>
    <row r="73" spans="2:12" ht="15">
      <c r="B73" s="40" t="str">
        <f>D15</f>
        <v>n=2</v>
      </c>
      <c r="C73" s="41">
        <f t="shared" si="28"/>
        <v>0.39169157513863107</v>
      </c>
      <c r="D73" s="41">
        <f t="shared" si="28"/>
        <v>-7.0000000000000007E-5</v>
      </c>
      <c r="E73" s="42">
        <f t="shared" si="28"/>
        <v>2.5530291266695511E-9</v>
      </c>
      <c r="F73" s="20">
        <v>2</v>
      </c>
      <c r="G73" s="34">
        <v>7</v>
      </c>
      <c r="H73" s="108">
        <f>(-(D73-D68)-((D73-D68)^2-4*(E73-E68)*(C73-C68))^0.5)/2/(E73-E68)</f>
        <v>19999.999999999978</v>
      </c>
      <c r="I73" s="109">
        <f>(-(D73-D68)+((D73-D68)^2-4*(E73-E68)*(C73-C68))^0.5)/2/(E73-E68)</f>
        <v>13126.713264451218</v>
      </c>
      <c r="J73" s="108">
        <f t="shared" si="8"/>
        <v>6873.2867355487597</v>
      </c>
      <c r="K73" s="110">
        <f t="shared" si="9"/>
        <v>19999.999999999978</v>
      </c>
      <c r="L73" s="109">
        <f t="shared" ref="L73:L76" si="29">IF(J73&lt;0,H73,I73)</f>
        <v>13126.713264451218</v>
      </c>
    </row>
    <row r="74" spans="2:12" ht="15">
      <c r="B74" s="40" t="str">
        <f>D16</f>
        <v>n=3</v>
      </c>
      <c r="C74" s="41">
        <f t="shared" si="28"/>
        <v>0.67339597861534828</v>
      </c>
      <c r="D74" s="41">
        <f t="shared" si="28"/>
        <v>-8.5000000000000006E-5</v>
      </c>
      <c r="E74" s="42">
        <f t="shared" si="28"/>
        <v>2.5987681179777589E-9</v>
      </c>
      <c r="F74" s="20">
        <v>3</v>
      </c>
      <c r="G74" s="34">
        <v>8</v>
      </c>
      <c r="H74" s="108">
        <f>(-(D74-D69)-((D74-D69)^2-4*(E74-E69)*(C74-C69))^0.5)/2/(E74-E69)</f>
        <v>19999.999999999993</v>
      </c>
      <c r="I74" s="109">
        <f>(-(D74-D69)+((D74-D69)^2-4*(E74-E69)*(C74-C69))^0.5)/2/(E74-E69)</f>
        <v>5339.0669022333586</v>
      </c>
      <c r="J74" s="108">
        <f t="shared" si="8"/>
        <v>14660.933097766634</v>
      </c>
      <c r="K74" s="110">
        <f t="shared" si="9"/>
        <v>19999.999999999993</v>
      </c>
      <c r="L74" s="109">
        <f t="shared" si="29"/>
        <v>5339.0669022333586</v>
      </c>
    </row>
    <row r="75" spans="2:12" ht="15">
      <c r="B75" s="40" t="str">
        <f>D17</f>
        <v>n=4</v>
      </c>
      <c r="C75" s="41">
        <f t="shared" si="28"/>
        <v>0.89267618007388116</v>
      </c>
      <c r="D75" s="41">
        <f t="shared" si="28"/>
        <v>-1E-4</v>
      </c>
      <c r="E75" s="42">
        <f t="shared" si="28"/>
        <v>2.8005676143314261E-9</v>
      </c>
      <c r="F75" s="20">
        <v>4</v>
      </c>
      <c r="G75" s="34">
        <v>9</v>
      </c>
      <c r="H75" s="108">
        <f>(-(D75-D70)-((D75-D70)^2-4*(E75-E70)*(C75-C70))^0.5)/2/(E75-E70)</f>
        <v>19999.999999999993</v>
      </c>
      <c r="I75" s="109">
        <f>(-(D75-D70)+((D75-D70)^2-4*(E75-E70)*(C75-C70))^0.5)/2/(E75-E70)</f>
        <v>1410.8704588939343</v>
      </c>
      <c r="J75" s="108">
        <f t="shared" si="8"/>
        <v>18589.12954110606</v>
      </c>
      <c r="K75" s="110">
        <f t="shared" si="9"/>
        <v>19999.999999999993</v>
      </c>
      <c r="L75" s="109">
        <f t="shared" si="29"/>
        <v>1410.8704588939343</v>
      </c>
    </row>
    <row r="76" spans="2:12" ht="15.75" thickBot="1">
      <c r="B76" s="43" t="str">
        <f>D18</f>
        <v>n=5</v>
      </c>
      <c r="C76" s="44">
        <f t="shared" si="28"/>
        <v>0.9631116713844794</v>
      </c>
      <c r="D76" s="44">
        <f t="shared" si="28"/>
        <v>-1.15E-4</v>
      </c>
      <c r="E76" s="45">
        <f t="shared" si="28"/>
        <v>3.3744788860549307E-9</v>
      </c>
      <c r="F76" s="30">
        <v>5</v>
      </c>
      <c r="G76" s="46">
        <v>10</v>
      </c>
      <c r="H76" s="111">
        <f>(-(D76-D71)-((D76-D71)^2-4*(E76-E71)*(C76-C71))^0.5)/2/(E76-E71)</f>
        <v>19999.999999999993</v>
      </c>
      <c r="I76" s="112">
        <f>(-(D76-D71)+((D76-D71)^2-4*(E76-E71)*(C76-C71))^0.5)/2/(E76-E71)</f>
        <v>71.87792745268716</v>
      </c>
      <c r="J76" s="111">
        <f t="shared" si="8"/>
        <v>19928.122072547307</v>
      </c>
      <c r="K76" s="113">
        <f t="shared" si="9"/>
        <v>19999.999999999993</v>
      </c>
      <c r="L76" s="112">
        <f t="shared" si="29"/>
        <v>71.87792745268716</v>
      </c>
    </row>
    <row r="77" spans="2:12" ht="15.75" thickBot="1">
      <c r="K77" s="47">
        <f>AVERAGE(K32:K76)</f>
        <v>61210.241020636116</v>
      </c>
      <c r="L77" s="48">
        <f>AVERAGE(L32:L76)</f>
        <v>7679.8754978975976</v>
      </c>
    </row>
    <row r="79" spans="2:12">
      <c r="F79" s="49"/>
      <c r="G79" s="49"/>
    </row>
    <row r="80" spans="2:12">
      <c r="F80" s="49"/>
      <c r="G80" s="49"/>
      <c r="H80" s="50"/>
    </row>
    <row r="89" spans="2:17" ht="15" thickBot="1"/>
    <row r="90" spans="2:17" ht="20.25" thickBot="1">
      <c r="B90" s="131" t="s">
        <v>30</v>
      </c>
      <c r="C90" s="3"/>
      <c r="D90" s="3"/>
      <c r="E90" s="3"/>
      <c r="F90" s="3"/>
      <c r="G90" s="67" t="s">
        <v>31</v>
      </c>
      <c r="H90" s="3"/>
      <c r="I90" s="3"/>
      <c r="J90" s="3"/>
      <c r="K90" s="3"/>
      <c r="L90" s="3"/>
      <c r="M90" s="211" t="s">
        <v>93</v>
      </c>
      <c r="N90" s="212"/>
      <c r="O90" s="212"/>
      <c r="P90" s="213"/>
      <c r="Q90" s="68"/>
    </row>
    <row r="91" spans="2:17" ht="15.75">
      <c r="B91" s="136" t="s">
        <v>53</v>
      </c>
      <c r="C91" s="137" t="s">
        <v>54</v>
      </c>
      <c r="D91" s="138" t="s">
        <v>55</v>
      </c>
      <c r="E91" s="139" t="s">
        <v>56</v>
      </c>
      <c r="F91" s="5"/>
      <c r="G91" s="114" t="s">
        <v>32</v>
      </c>
      <c r="H91" s="115"/>
      <c r="I91" s="69" t="str">
        <f>K31&amp;" Data"</f>
        <v>X1 Data</v>
      </c>
      <c r="J91" s="70" t="s">
        <v>33</v>
      </c>
      <c r="K91" s="71" t="str">
        <f>D91&amp;" Data"</f>
        <v>K1=1/Y1 Data</v>
      </c>
      <c r="L91" s="70" t="str">
        <f>J91</f>
        <v xml:space="preserve">Check Data </v>
      </c>
      <c r="M91" s="71" t="str">
        <f>L31&amp;" Data"</f>
        <v>X2 Data</v>
      </c>
      <c r="N91" s="70" t="s">
        <v>33</v>
      </c>
      <c r="O91" s="71" t="str">
        <f>E91&amp;" Data"</f>
        <v>K2=1/Y2 Data</v>
      </c>
      <c r="P91" s="72" t="str">
        <f>N91</f>
        <v xml:space="preserve">Check Data </v>
      </c>
    </row>
    <row r="92" spans="2:17" ht="15.75">
      <c r="B92" s="73">
        <f t="shared" ref="B92:B136" si="30">$C32/K32+$D32+$E32*K32</f>
        <v>2.1003336325791386E-3</v>
      </c>
      <c r="C92" s="74">
        <f t="shared" ref="C92:C136" si="31">$C32/L32+$D32+$E32*L32</f>
        <v>6.4516129032260114E-7</v>
      </c>
      <c r="D92" s="75">
        <f t="shared" ref="D92:E136" si="32">1/B92</f>
        <v>476.11483456179951</v>
      </c>
      <c r="E92" s="76">
        <f t="shared" si="32"/>
        <v>1549999.9999999509</v>
      </c>
      <c r="F92" s="5"/>
      <c r="G92" s="20">
        <v>1</v>
      </c>
      <c r="H92" s="34">
        <v>2</v>
      </c>
      <c r="I92" s="75">
        <f t="shared" ref="I92:I136" si="33">K32</f>
        <v>849920.88550800201</v>
      </c>
      <c r="J92" s="77"/>
      <c r="K92" s="75">
        <f>D92</f>
        <v>476.11483456179951</v>
      </c>
      <c r="L92" s="77"/>
      <c r="M92" s="74">
        <f>C92</f>
        <v>6.4516129032260114E-7</v>
      </c>
      <c r="N92" s="77">
        <f t="shared" ref="N92:N136" si="34">M92</f>
        <v>6.4516129032260114E-7</v>
      </c>
      <c r="O92" s="74">
        <f>E92</f>
        <v>1549999.9999999509</v>
      </c>
      <c r="P92" s="78">
        <f t="shared" ref="P92:P136" si="35">O92</f>
        <v>1549999.9999999509</v>
      </c>
    </row>
    <row r="93" spans="2:17" ht="15.75">
      <c r="B93" s="73">
        <f t="shared" si="30"/>
        <v>7.1747155665621268E-4</v>
      </c>
      <c r="C93" s="74">
        <f t="shared" si="31"/>
        <v>6.4516129032258758E-7</v>
      </c>
      <c r="D93" s="75">
        <f t="shared" si="32"/>
        <v>1393.7834757666431</v>
      </c>
      <c r="E93" s="76">
        <f t="shared" si="32"/>
        <v>1549999.9999999832</v>
      </c>
      <c r="F93" s="5"/>
      <c r="G93" s="20">
        <v>2</v>
      </c>
      <c r="H93" s="34">
        <v>3</v>
      </c>
      <c r="I93" s="75">
        <f t="shared" si="33"/>
        <v>307947.76559290395</v>
      </c>
      <c r="J93" s="77"/>
      <c r="K93" s="75">
        <f t="shared" ref="K93:K136" si="36">D93</f>
        <v>1393.7834757666431</v>
      </c>
      <c r="L93" s="77"/>
      <c r="M93" s="74">
        <f t="shared" ref="M93:M136" si="37">C93</f>
        <v>6.4516129032258758E-7</v>
      </c>
      <c r="N93" s="77">
        <f t="shared" si="34"/>
        <v>6.4516129032258758E-7</v>
      </c>
      <c r="O93" s="74">
        <f t="shared" ref="O93:O136" si="38">E93</f>
        <v>1549999.9999999832</v>
      </c>
      <c r="P93" s="78">
        <f t="shared" si="35"/>
        <v>1549999.9999999832</v>
      </c>
    </row>
    <row r="94" spans="2:17" ht="15.75">
      <c r="B94" s="73">
        <f t="shared" si="30"/>
        <v>6.8588483032729186E-5</v>
      </c>
      <c r="C94" s="74">
        <f t="shared" si="31"/>
        <v>6.451612903225537E-7</v>
      </c>
      <c r="D94" s="75">
        <f t="shared" si="32"/>
        <v>14579.707201321511</v>
      </c>
      <c r="E94" s="76">
        <f t="shared" si="32"/>
        <v>1550000.0000000647</v>
      </c>
      <c r="F94" s="5"/>
      <c r="G94" s="20">
        <v>3</v>
      </c>
      <c r="H94" s="34">
        <v>4</v>
      </c>
      <c r="I94" s="75">
        <f t="shared" si="33"/>
        <v>54331.206326261068</v>
      </c>
      <c r="J94" s="77"/>
      <c r="K94" s="75">
        <f t="shared" si="36"/>
        <v>14579.707201321511</v>
      </c>
      <c r="L94" s="77"/>
      <c r="M94" s="74">
        <f t="shared" si="37"/>
        <v>6.451612903225537E-7</v>
      </c>
      <c r="N94" s="77">
        <f t="shared" si="34"/>
        <v>6.451612903225537E-7</v>
      </c>
      <c r="O94" s="74">
        <f t="shared" si="38"/>
        <v>1550000.0000000647</v>
      </c>
      <c r="P94" s="78">
        <f t="shared" si="35"/>
        <v>1550000.0000000647</v>
      </c>
    </row>
    <row r="95" spans="2:17" ht="15.75">
      <c r="B95" s="73">
        <f t="shared" si="30"/>
        <v>6.4516129032256725E-7</v>
      </c>
      <c r="C95" s="74">
        <f t="shared" si="31"/>
        <v>6.2656769708428102E-5</v>
      </c>
      <c r="D95" s="75">
        <f t="shared" si="32"/>
        <v>1550000.0000000321</v>
      </c>
      <c r="E95" s="76">
        <f t="shared" si="32"/>
        <v>15959.967369104375</v>
      </c>
      <c r="F95" s="5"/>
      <c r="G95" s="20">
        <v>4</v>
      </c>
      <c r="H95" s="34">
        <v>5</v>
      </c>
      <c r="I95" s="75">
        <f t="shared" si="33"/>
        <v>19999.999999999985</v>
      </c>
      <c r="J95" s="77">
        <f t="shared" ref="J95:J136" si="39">I95</f>
        <v>19999.999999999985</v>
      </c>
      <c r="K95" s="75">
        <f t="shared" si="36"/>
        <v>1550000.0000000321</v>
      </c>
      <c r="L95" s="77">
        <f t="shared" ref="L95:L136" si="40">K95</f>
        <v>1550000.0000000321</v>
      </c>
      <c r="M95" s="74">
        <f t="shared" si="37"/>
        <v>6.2656769708428102E-5</v>
      </c>
      <c r="N95" s="77">
        <f t="shared" si="34"/>
        <v>6.2656769708428102E-5</v>
      </c>
      <c r="O95" s="74">
        <f t="shared" si="38"/>
        <v>15959.967369104375</v>
      </c>
      <c r="P95" s="78">
        <f t="shared" si="35"/>
        <v>15959.967369104375</v>
      </c>
    </row>
    <row r="96" spans="2:17" ht="15.75">
      <c r="B96" s="73">
        <f t="shared" si="30"/>
        <v>6.4516129032261469E-7</v>
      </c>
      <c r="C96" s="74">
        <f t="shared" si="31"/>
        <v>7.1563978270329119E-4</v>
      </c>
      <c r="D96" s="75">
        <f t="shared" si="32"/>
        <v>1549999.9999999183</v>
      </c>
      <c r="E96" s="76">
        <f t="shared" si="32"/>
        <v>1397.3510475096189</v>
      </c>
      <c r="F96" s="5"/>
      <c r="G96" s="20">
        <v>5</v>
      </c>
      <c r="H96" s="34">
        <v>6</v>
      </c>
      <c r="I96" s="75">
        <f t="shared" si="33"/>
        <v>20000.00000000004</v>
      </c>
      <c r="J96" s="77">
        <f t="shared" si="39"/>
        <v>20000.00000000004</v>
      </c>
      <c r="K96" s="75">
        <f t="shared" si="36"/>
        <v>1549999.9999999183</v>
      </c>
      <c r="L96" s="77">
        <f t="shared" si="40"/>
        <v>1549999.9999999183</v>
      </c>
      <c r="M96" s="74">
        <f t="shared" si="37"/>
        <v>7.1563978270329119E-4</v>
      </c>
      <c r="N96" s="77">
        <f t="shared" si="34"/>
        <v>7.1563978270329119E-4</v>
      </c>
      <c r="O96" s="74">
        <f t="shared" si="38"/>
        <v>1397.3510475096189</v>
      </c>
      <c r="P96" s="78">
        <f t="shared" si="35"/>
        <v>1397.3510475096189</v>
      </c>
    </row>
    <row r="97" spans="2:16" ht="15.75">
      <c r="B97" s="73">
        <f t="shared" si="30"/>
        <v>6.4516129032249272E-7</v>
      </c>
      <c r="C97" s="74">
        <f t="shared" si="31"/>
        <v>2.0998406038698551E-3</v>
      </c>
      <c r="D97" s="75">
        <f t="shared" si="32"/>
        <v>1550000.0000002112</v>
      </c>
      <c r="E97" s="76">
        <f t="shared" si="32"/>
        <v>476.22662318133672</v>
      </c>
      <c r="F97" s="5"/>
      <c r="G97" s="20">
        <v>6</v>
      </c>
      <c r="H97" s="34">
        <v>7</v>
      </c>
      <c r="I97" s="75">
        <f t="shared" si="33"/>
        <v>19999.99999999996</v>
      </c>
      <c r="J97" s="77">
        <f t="shared" si="39"/>
        <v>19999.99999999996</v>
      </c>
      <c r="K97" s="75">
        <f t="shared" si="36"/>
        <v>1550000.0000002112</v>
      </c>
      <c r="L97" s="77">
        <f t="shared" si="40"/>
        <v>1550000.0000002112</v>
      </c>
      <c r="M97" s="74">
        <f t="shared" si="37"/>
        <v>2.0998406038698551E-3</v>
      </c>
      <c r="N97" s="77">
        <f t="shared" si="34"/>
        <v>2.0998406038698551E-3</v>
      </c>
      <c r="O97" s="74">
        <f t="shared" si="38"/>
        <v>476.22662318133672</v>
      </c>
      <c r="P97" s="78">
        <f t="shared" si="35"/>
        <v>476.22662318133672</v>
      </c>
    </row>
    <row r="98" spans="2:16" ht="15.75">
      <c r="B98" s="73">
        <f t="shared" si="30"/>
        <v>6.4516129032254693E-7</v>
      </c>
      <c r="C98" s="74">
        <f t="shared" si="31"/>
        <v>4.1888797204283831E-3</v>
      </c>
      <c r="D98" s="75">
        <f t="shared" si="32"/>
        <v>1550000.000000081</v>
      </c>
      <c r="E98" s="76">
        <f t="shared" si="32"/>
        <v>238.72731296704151</v>
      </c>
      <c r="F98" s="5"/>
      <c r="G98" s="20">
        <v>7</v>
      </c>
      <c r="H98" s="34">
        <v>8</v>
      </c>
      <c r="I98" s="75">
        <f t="shared" si="33"/>
        <v>19999.999999999982</v>
      </c>
      <c r="J98" s="77">
        <f t="shared" si="39"/>
        <v>19999.999999999982</v>
      </c>
      <c r="K98" s="75">
        <f t="shared" si="36"/>
        <v>1550000.000000081</v>
      </c>
      <c r="L98" s="77">
        <f t="shared" si="40"/>
        <v>1550000.000000081</v>
      </c>
      <c r="M98" s="74">
        <f t="shared" si="37"/>
        <v>4.1888797204283831E-3</v>
      </c>
      <c r="N98" s="77">
        <f t="shared" si="34"/>
        <v>4.1888797204283831E-3</v>
      </c>
      <c r="O98" s="74">
        <f t="shared" si="38"/>
        <v>238.72731296704151</v>
      </c>
      <c r="P98" s="78">
        <f t="shared" si="35"/>
        <v>238.72731296704151</v>
      </c>
    </row>
    <row r="99" spans="2:16" ht="15.75">
      <c r="B99" s="73">
        <f t="shared" si="30"/>
        <v>6.4516129032260114E-7</v>
      </c>
      <c r="C99" s="74">
        <f t="shared" si="31"/>
        <v>6.9773844426926921E-3</v>
      </c>
      <c r="D99" s="75">
        <f t="shared" si="32"/>
        <v>1549999.9999999509</v>
      </c>
      <c r="E99" s="76">
        <f t="shared" si="32"/>
        <v>143.32018082324311</v>
      </c>
      <c r="F99" s="5"/>
      <c r="G99" s="20">
        <v>8</v>
      </c>
      <c r="H99" s="34">
        <v>9</v>
      </c>
      <c r="I99" s="75">
        <f t="shared" si="33"/>
        <v>20000</v>
      </c>
      <c r="J99" s="77">
        <f t="shared" si="39"/>
        <v>20000</v>
      </c>
      <c r="K99" s="75">
        <f t="shared" si="36"/>
        <v>1549999.9999999509</v>
      </c>
      <c r="L99" s="77">
        <f t="shared" si="40"/>
        <v>1549999.9999999509</v>
      </c>
      <c r="M99" s="74">
        <f t="shared" si="37"/>
        <v>6.9773844426926921E-3</v>
      </c>
      <c r="N99" s="77">
        <f t="shared" si="34"/>
        <v>6.9773844426926921E-3</v>
      </c>
      <c r="O99" s="74">
        <f t="shared" si="38"/>
        <v>143.32018082324311</v>
      </c>
      <c r="P99" s="78">
        <f t="shared" si="35"/>
        <v>143.32018082324311</v>
      </c>
    </row>
    <row r="100" spans="2:16" ht="15.75">
      <c r="B100" s="73">
        <f t="shared" si="30"/>
        <v>6.4516129032253337E-7</v>
      </c>
      <c r="C100" s="74">
        <f t="shared" si="31"/>
        <v>5.9822865751748631E-2</v>
      </c>
      <c r="D100" s="75">
        <f t="shared" si="32"/>
        <v>1550000.0000001136</v>
      </c>
      <c r="E100" s="76">
        <f t="shared" si="32"/>
        <v>16.716016316399383</v>
      </c>
      <c r="F100" s="5"/>
      <c r="G100" s="20">
        <v>9</v>
      </c>
      <c r="H100" s="34">
        <v>10</v>
      </c>
      <c r="I100" s="75">
        <f t="shared" si="33"/>
        <v>19999.999999999985</v>
      </c>
      <c r="J100" s="77">
        <f t="shared" si="39"/>
        <v>19999.999999999985</v>
      </c>
      <c r="K100" s="75">
        <f t="shared" si="36"/>
        <v>1550000.0000001136</v>
      </c>
      <c r="L100" s="77">
        <f t="shared" si="40"/>
        <v>1550000.0000001136</v>
      </c>
      <c r="M100" s="74">
        <f t="shared" si="37"/>
        <v>5.9822865751748631E-2</v>
      </c>
      <c r="N100" s="77">
        <f t="shared" si="34"/>
        <v>5.9822865751748631E-2</v>
      </c>
      <c r="O100" s="74">
        <f t="shared" si="38"/>
        <v>16.716016316399383</v>
      </c>
      <c r="P100" s="78">
        <f t="shared" si="35"/>
        <v>16.716016316399383</v>
      </c>
    </row>
    <row r="101" spans="2:16" ht="15.75">
      <c r="B101" s="73">
        <f t="shared" si="30"/>
        <v>6.4516129032253337E-7</v>
      </c>
      <c r="C101" s="74">
        <f t="shared" si="31"/>
        <v>5.5842788890024742E-6</v>
      </c>
      <c r="D101" s="75">
        <f t="shared" si="32"/>
        <v>1550000.0000001136</v>
      </c>
      <c r="E101" s="76">
        <f t="shared" si="32"/>
        <v>179074.15082176009</v>
      </c>
      <c r="F101" s="5"/>
      <c r="G101" s="20">
        <v>10</v>
      </c>
      <c r="H101" s="34">
        <v>1</v>
      </c>
      <c r="I101" s="75">
        <f t="shared" si="33"/>
        <v>19999.999999999989</v>
      </c>
      <c r="J101" s="77">
        <f t="shared" si="39"/>
        <v>19999.999999999989</v>
      </c>
      <c r="K101" s="75">
        <f t="shared" si="36"/>
        <v>1550000.0000001136</v>
      </c>
      <c r="L101" s="77">
        <f t="shared" si="40"/>
        <v>1550000.0000001136</v>
      </c>
      <c r="M101" s="74">
        <f t="shared" si="37"/>
        <v>5.5842788890024742E-6</v>
      </c>
      <c r="N101" s="77">
        <f t="shared" si="34"/>
        <v>5.5842788890024742E-6</v>
      </c>
      <c r="O101" s="74">
        <f t="shared" si="38"/>
        <v>179074.15082176009</v>
      </c>
      <c r="P101" s="78">
        <f t="shared" si="35"/>
        <v>179074.15082176009</v>
      </c>
    </row>
    <row r="102" spans="2:16" ht="15.75">
      <c r="B102" s="73">
        <f t="shared" si="30"/>
        <v>1.1023638336749467E-3</v>
      </c>
      <c r="C102" s="74">
        <f t="shared" si="31"/>
        <v>6.4516129032263502E-7</v>
      </c>
      <c r="D102" s="75">
        <f t="shared" si="32"/>
        <v>907.14151666814337</v>
      </c>
      <c r="E102" s="76">
        <f t="shared" si="32"/>
        <v>1549999.9999998694</v>
      </c>
      <c r="F102" s="5"/>
      <c r="G102" s="20">
        <v>1</v>
      </c>
      <c r="H102" s="34">
        <v>3</v>
      </c>
      <c r="I102" s="75">
        <f t="shared" si="33"/>
        <v>456327.03365724458</v>
      </c>
      <c r="J102" s="77"/>
      <c r="K102" s="75">
        <f t="shared" si="36"/>
        <v>907.14151666814337</v>
      </c>
      <c r="L102" s="77"/>
      <c r="M102" s="74">
        <f t="shared" si="37"/>
        <v>6.4516129032263502E-7</v>
      </c>
      <c r="N102" s="77">
        <f t="shared" si="34"/>
        <v>6.4516129032263502E-7</v>
      </c>
      <c r="O102" s="74">
        <f t="shared" si="38"/>
        <v>1549999.9999998694</v>
      </c>
      <c r="P102" s="78">
        <f t="shared" si="35"/>
        <v>1549999.9999998694</v>
      </c>
    </row>
    <row r="103" spans="2:16" ht="17.25">
      <c r="B103" s="73">
        <f t="shared" si="30"/>
        <v>1.9222010574370638E-4</v>
      </c>
      <c r="C103" s="74">
        <f t="shared" si="31"/>
        <v>6.4516129032257403E-7</v>
      </c>
      <c r="D103" s="75">
        <f t="shared" si="32"/>
        <v>5202.3694198427611</v>
      </c>
      <c r="E103" s="76">
        <f t="shared" si="32"/>
        <v>1550000.0000000158</v>
      </c>
      <c r="F103" s="2"/>
      <c r="G103" s="20">
        <v>2</v>
      </c>
      <c r="H103" s="34">
        <v>4</v>
      </c>
      <c r="I103" s="75">
        <f t="shared" si="33"/>
        <v>101193.27496651137</v>
      </c>
      <c r="J103" s="77"/>
      <c r="K103" s="75">
        <f t="shared" si="36"/>
        <v>5202.3694198427611</v>
      </c>
      <c r="L103" s="77"/>
      <c r="M103" s="74">
        <f t="shared" si="37"/>
        <v>6.4516129032257403E-7</v>
      </c>
      <c r="N103" s="77">
        <f t="shared" si="34"/>
        <v>6.4516129032257403E-7</v>
      </c>
      <c r="O103" s="74">
        <f t="shared" si="38"/>
        <v>1550000.0000000158</v>
      </c>
      <c r="P103" s="78">
        <f t="shared" si="35"/>
        <v>1550000.0000000158</v>
      </c>
    </row>
    <row r="104" spans="2:16" ht="15">
      <c r="B104" s="73">
        <f t="shared" si="30"/>
        <v>6.4516129032268923E-7</v>
      </c>
      <c r="C104" s="74">
        <f t="shared" si="31"/>
        <v>-4.0984702897330332E-7</v>
      </c>
      <c r="D104" s="75">
        <f t="shared" si="32"/>
        <v>1549999.9999997392</v>
      </c>
      <c r="E104" s="76">
        <f t="shared" si="32"/>
        <v>-2439934.7300505578</v>
      </c>
      <c r="G104" s="20">
        <v>3</v>
      </c>
      <c r="H104" s="34">
        <v>5</v>
      </c>
      <c r="I104" s="75">
        <f t="shared" si="33"/>
        <v>20000.000000000116</v>
      </c>
      <c r="J104" s="77">
        <f t="shared" si="39"/>
        <v>20000.000000000116</v>
      </c>
      <c r="K104" s="75">
        <f t="shared" si="36"/>
        <v>1549999.9999997392</v>
      </c>
      <c r="L104" s="77">
        <f t="shared" si="40"/>
        <v>1549999.9999997392</v>
      </c>
      <c r="M104" s="74">
        <f t="shared" si="37"/>
        <v>-4.0984702897330332E-7</v>
      </c>
      <c r="N104" s="77">
        <f t="shared" si="34"/>
        <v>-4.0984702897330332E-7</v>
      </c>
      <c r="O104" s="74">
        <f t="shared" si="38"/>
        <v>-2439934.7300505578</v>
      </c>
      <c r="P104" s="78">
        <f t="shared" si="35"/>
        <v>-2439934.7300505578</v>
      </c>
    </row>
    <row r="105" spans="2:16" ht="15">
      <c r="B105" s="73">
        <f t="shared" si="30"/>
        <v>6.4516129032258758E-7</v>
      </c>
      <c r="C105" s="74">
        <f t="shared" si="31"/>
        <v>1.7286016971762211E-4</v>
      </c>
      <c r="D105" s="75">
        <f t="shared" si="32"/>
        <v>1549999.9999999832</v>
      </c>
      <c r="E105" s="76">
        <f t="shared" si="32"/>
        <v>5785.0226667806846</v>
      </c>
      <c r="G105" s="20">
        <v>4</v>
      </c>
      <c r="H105" s="34">
        <v>6</v>
      </c>
      <c r="I105" s="75">
        <f t="shared" si="33"/>
        <v>20000.000000000022</v>
      </c>
      <c r="J105" s="77">
        <f t="shared" si="39"/>
        <v>20000.000000000022</v>
      </c>
      <c r="K105" s="75">
        <f t="shared" si="36"/>
        <v>1549999.9999999832</v>
      </c>
      <c r="L105" s="77">
        <f t="shared" si="40"/>
        <v>1549999.9999999832</v>
      </c>
      <c r="M105" s="74">
        <f t="shared" si="37"/>
        <v>1.7286016971762211E-4</v>
      </c>
      <c r="N105" s="77">
        <f t="shared" si="34"/>
        <v>1.7286016971762211E-4</v>
      </c>
      <c r="O105" s="74">
        <f t="shared" si="38"/>
        <v>5785.0226667806846</v>
      </c>
      <c r="P105" s="78">
        <f t="shared" si="35"/>
        <v>5785.0226667806846</v>
      </c>
    </row>
    <row r="106" spans="2:16" ht="15">
      <c r="B106" s="73">
        <f t="shared" si="30"/>
        <v>6.4516129032258758E-7</v>
      </c>
      <c r="C106" s="74">
        <f t="shared" si="31"/>
        <v>1.0976029164113089E-3</v>
      </c>
      <c r="D106" s="75">
        <f t="shared" si="32"/>
        <v>1549999.9999999832</v>
      </c>
      <c r="E106" s="76">
        <f t="shared" si="32"/>
        <v>911.07629639831077</v>
      </c>
      <c r="G106" s="20">
        <v>5</v>
      </c>
      <c r="H106" s="34">
        <v>7</v>
      </c>
      <c r="I106" s="75">
        <f t="shared" si="33"/>
        <v>20000</v>
      </c>
      <c r="J106" s="77">
        <f t="shared" si="39"/>
        <v>20000</v>
      </c>
      <c r="K106" s="75">
        <f t="shared" si="36"/>
        <v>1549999.9999999832</v>
      </c>
      <c r="L106" s="77">
        <f t="shared" si="40"/>
        <v>1549999.9999999832</v>
      </c>
      <c r="M106" s="74">
        <f t="shared" si="37"/>
        <v>1.0976029164113089E-3</v>
      </c>
      <c r="N106" s="77">
        <f t="shared" si="34"/>
        <v>1.0976029164113089E-3</v>
      </c>
      <c r="O106" s="74">
        <f t="shared" si="38"/>
        <v>911.07629639831077</v>
      </c>
      <c r="P106" s="78">
        <f t="shared" si="35"/>
        <v>911.07629639831077</v>
      </c>
    </row>
    <row r="107" spans="2:16" ht="15">
      <c r="B107" s="73">
        <f t="shared" si="30"/>
        <v>6.4516129032250627E-7</v>
      </c>
      <c r="C107" s="74">
        <f t="shared" si="31"/>
        <v>2.8124773593490391E-3</v>
      </c>
      <c r="D107" s="75">
        <f t="shared" si="32"/>
        <v>1550000.0000001786</v>
      </c>
      <c r="E107" s="76">
        <f t="shared" si="32"/>
        <v>355.55841780410088</v>
      </c>
      <c r="G107" s="20">
        <v>6</v>
      </c>
      <c r="H107" s="34">
        <v>8</v>
      </c>
      <c r="I107" s="75">
        <f t="shared" si="33"/>
        <v>19999.999999999967</v>
      </c>
      <c r="J107" s="77">
        <f t="shared" si="39"/>
        <v>19999.999999999967</v>
      </c>
      <c r="K107" s="75">
        <f t="shared" si="36"/>
        <v>1550000.0000001786</v>
      </c>
      <c r="L107" s="77">
        <f t="shared" si="40"/>
        <v>1550000.0000001786</v>
      </c>
      <c r="M107" s="74">
        <f t="shared" si="37"/>
        <v>2.8124773593490391E-3</v>
      </c>
      <c r="N107" s="77">
        <f t="shared" si="34"/>
        <v>2.8124773593490391E-3</v>
      </c>
      <c r="O107" s="74">
        <f t="shared" si="38"/>
        <v>355.55841780410088</v>
      </c>
      <c r="P107" s="78">
        <f t="shared" si="35"/>
        <v>355.55841780410088</v>
      </c>
    </row>
    <row r="108" spans="2:16" ht="15">
      <c r="B108" s="73">
        <f t="shared" si="30"/>
        <v>6.4516129032256048E-7</v>
      </c>
      <c r="C108" s="74">
        <f t="shared" si="31"/>
        <v>5.243784976318294E-3</v>
      </c>
      <c r="D108" s="75">
        <f t="shared" si="32"/>
        <v>1550000.0000000484</v>
      </c>
      <c r="E108" s="76">
        <f t="shared" si="32"/>
        <v>190.70194611643066</v>
      </c>
      <c r="G108" s="20">
        <v>7</v>
      </c>
      <c r="H108" s="34">
        <v>9</v>
      </c>
      <c r="I108" s="75">
        <f t="shared" si="33"/>
        <v>19999.999999999989</v>
      </c>
      <c r="J108" s="77">
        <f t="shared" si="39"/>
        <v>19999.999999999989</v>
      </c>
      <c r="K108" s="75">
        <f t="shared" si="36"/>
        <v>1550000.0000000484</v>
      </c>
      <c r="L108" s="77">
        <f t="shared" si="40"/>
        <v>1550000.0000000484</v>
      </c>
      <c r="M108" s="74">
        <f t="shared" si="37"/>
        <v>5.243784976318294E-3</v>
      </c>
      <c r="N108" s="77">
        <f t="shared" si="34"/>
        <v>5.243784976318294E-3</v>
      </c>
      <c r="O108" s="74">
        <f t="shared" si="38"/>
        <v>190.70194611643066</v>
      </c>
      <c r="P108" s="78">
        <f t="shared" si="35"/>
        <v>190.70194611643066</v>
      </c>
    </row>
    <row r="109" spans="2:16" ht="15">
      <c r="B109" s="73">
        <f t="shared" si="30"/>
        <v>6.4516129032257403E-7</v>
      </c>
      <c r="C109" s="74">
        <f t="shared" si="31"/>
        <v>4.7987935962644827E-2</v>
      </c>
      <c r="D109" s="75">
        <f t="shared" si="32"/>
        <v>1550000.0000000158</v>
      </c>
      <c r="E109" s="76">
        <f t="shared" si="32"/>
        <v>20.838570777005881</v>
      </c>
      <c r="G109" s="20">
        <v>8</v>
      </c>
      <c r="H109" s="34">
        <v>10</v>
      </c>
      <c r="I109" s="75">
        <f t="shared" si="33"/>
        <v>19999.999999999993</v>
      </c>
      <c r="J109" s="77">
        <f t="shared" si="39"/>
        <v>19999.999999999993</v>
      </c>
      <c r="K109" s="75">
        <f t="shared" si="36"/>
        <v>1550000.0000000158</v>
      </c>
      <c r="L109" s="77">
        <f t="shared" si="40"/>
        <v>1550000.0000000158</v>
      </c>
      <c r="M109" s="74">
        <f t="shared" si="37"/>
        <v>4.7987935962644827E-2</v>
      </c>
      <c r="N109" s="77">
        <f t="shared" si="34"/>
        <v>4.7987935962644827E-2</v>
      </c>
      <c r="O109" s="74">
        <f t="shared" si="38"/>
        <v>20.838570777005881</v>
      </c>
      <c r="P109" s="78">
        <f t="shared" si="35"/>
        <v>20.838570777005881</v>
      </c>
    </row>
    <row r="110" spans="2:16" ht="15">
      <c r="B110" s="73">
        <f t="shared" si="30"/>
        <v>6.4516129032250627E-7</v>
      </c>
      <c r="C110" s="74">
        <f t="shared" si="31"/>
        <v>-1.6631425840850399E-5</v>
      </c>
      <c r="D110" s="75">
        <f t="shared" si="32"/>
        <v>1550000.0000001786</v>
      </c>
      <c r="E110" s="76">
        <f t="shared" si="32"/>
        <v>-60127.135795163304</v>
      </c>
      <c r="G110" s="20">
        <v>9</v>
      </c>
      <c r="H110" s="34">
        <v>1</v>
      </c>
      <c r="I110" s="75">
        <f t="shared" si="33"/>
        <v>19999.999999999982</v>
      </c>
      <c r="J110" s="77">
        <f t="shared" si="39"/>
        <v>19999.999999999982</v>
      </c>
      <c r="K110" s="75">
        <f t="shared" si="36"/>
        <v>1550000.0000001786</v>
      </c>
      <c r="L110" s="77">
        <f t="shared" si="40"/>
        <v>1550000.0000001786</v>
      </c>
      <c r="M110" s="74">
        <f t="shared" si="37"/>
        <v>-1.6631425840850399E-5</v>
      </c>
      <c r="N110" s="77">
        <f t="shared" si="34"/>
        <v>-1.6631425840850399E-5</v>
      </c>
      <c r="O110" s="74">
        <f t="shared" si="38"/>
        <v>-60127.135795163304</v>
      </c>
      <c r="P110" s="78">
        <f t="shared" si="35"/>
        <v>-60127.135795163304</v>
      </c>
    </row>
    <row r="111" spans="2:16" ht="15">
      <c r="B111" s="73">
        <f t="shared" si="30"/>
        <v>6.4516129032253337E-7</v>
      </c>
      <c r="C111" s="74">
        <f t="shared" si="31"/>
        <v>2.6348226435421554E-4</v>
      </c>
      <c r="D111" s="75">
        <f t="shared" si="32"/>
        <v>1550000.0000001136</v>
      </c>
      <c r="E111" s="76">
        <f t="shared" si="32"/>
        <v>3795.3218690106519</v>
      </c>
      <c r="G111" s="20">
        <v>10</v>
      </c>
      <c r="H111" s="34">
        <v>2</v>
      </c>
      <c r="I111" s="75">
        <f t="shared" si="33"/>
        <v>19999.999999999989</v>
      </c>
      <c r="J111" s="77">
        <f t="shared" si="39"/>
        <v>19999.999999999989</v>
      </c>
      <c r="K111" s="75">
        <f t="shared" si="36"/>
        <v>1550000.0000001136</v>
      </c>
      <c r="L111" s="77">
        <f t="shared" si="40"/>
        <v>1550000.0000001136</v>
      </c>
      <c r="M111" s="74">
        <f t="shared" si="37"/>
        <v>2.6348226435421554E-4</v>
      </c>
      <c r="N111" s="77">
        <f t="shared" si="34"/>
        <v>2.6348226435421554E-4</v>
      </c>
      <c r="O111" s="74">
        <f t="shared" si="38"/>
        <v>3795.3218690106519</v>
      </c>
      <c r="P111" s="78">
        <f t="shared" si="35"/>
        <v>3795.3218690106519</v>
      </c>
    </row>
    <row r="112" spans="2:16" ht="15">
      <c r="B112" s="73">
        <f t="shared" si="30"/>
        <v>3.2590239264516159E-4</v>
      </c>
      <c r="C112" s="74">
        <f t="shared" si="31"/>
        <v>6.4516129032258081E-7</v>
      </c>
      <c r="D112" s="75">
        <f t="shared" si="32"/>
        <v>3068.4033703575392</v>
      </c>
      <c r="E112" s="76">
        <f t="shared" si="32"/>
        <v>1549999.9999999995</v>
      </c>
      <c r="G112" s="20">
        <v>1</v>
      </c>
      <c r="H112" s="34">
        <v>4</v>
      </c>
      <c r="I112" s="75">
        <f t="shared" si="33"/>
        <v>149951.49226889873</v>
      </c>
      <c r="J112" s="77"/>
      <c r="K112" s="75">
        <f t="shared" si="36"/>
        <v>3068.4033703575392</v>
      </c>
      <c r="L112" s="77"/>
      <c r="M112" s="74">
        <f t="shared" si="37"/>
        <v>6.4516129032258081E-7</v>
      </c>
      <c r="N112" s="77">
        <f t="shared" si="34"/>
        <v>6.4516129032258081E-7</v>
      </c>
      <c r="O112" s="74">
        <f t="shared" si="38"/>
        <v>1549999.9999999995</v>
      </c>
      <c r="P112" s="78">
        <f t="shared" si="35"/>
        <v>1549999.9999999995</v>
      </c>
    </row>
    <row r="113" spans="2:17" ht="15">
      <c r="B113" s="73">
        <f t="shared" si="30"/>
        <v>3.005899588213973E-5</v>
      </c>
      <c r="C113" s="74">
        <f t="shared" si="31"/>
        <v>6.4516129032260114E-7</v>
      </c>
      <c r="D113" s="75">
        <f t="shared" si="32"/>
        <v>33267.911008104362</v>
      </c>
      <c r="E113" s="76">
        <f t="shared" si="32"/>
        <v>1549999.9999999509</v>
      </c>
      <c r="G113" s="20">
        <v>2</v>
      </c>
      <c r="H113" s="34">
        <v>5</v>
      </c>
      <c r="I113" s="75">
        <f t="shared" si="33"/>
        <v>34781.195667607979</v>
      </c>
      <c r="J113" s="77"/>
      <c r="K113" s="75">
        <f t="shared" si="36"/>
        <v>33267.911008104362</v>
      </c>
      <c r="L113" s="77"/>
      <c r="M113" s="74">
        <f t="shared" si="37"/>
        <v>6.4516129032260114E-7</v>
      </c>
      <c r="N113" s="77">
        <f t="shared" si="34"/>
        <v>6.4516129032260114E-7</v>
      </c>
      <c r="O113" s="74">
        <f t="shared" si="38"/>
        <v>1549999.9999999509</v>
      </c>
      <c r="P113" s="78">
        <f t="shared" si="35"/>
        <v>1549999.9999999509</v>
      </c>
    </row>
    <row r="114" spans="2:17" s="68" customFormat="1" ht="15">
      <c r="B114" s="73">
        <f t="shared" si="30"/>
        <v>6.4516129032262824E-7</v>
      </c>
      <c r="C114" s="74">
        <f t="shared" si="31"/>
        <v>7.0905744545102986E-6</v>
      </c>
      <c r="D114" s="75">
        <f t="shared" si="32"/>
        <v>1549999.9999998857</v>
      </c>
      <c r="E114" s="76">
        <f t="shared" si="32"/>
        <v>141032.29666587905</v>
      </c>
      <c r="F114"/>
      <c r="G114" s="20">
        <v>3</v>
      </c>
      <c r="H114" s="34">
        <v>6</v>
      </c>
      <c r="I114" s="75">
        <f t="shared" si="33"/>
        <v>20000.000000000047</v>
      </c>
      <c r="J114" s="77">
        <f t="shared" si="39"/>
        <v>20000.000000000047</v>
      </c>
      <c r="K114" s="75">
        <f t="shared" si="36"/>
        <v>1549999.9999998857</v>
      </c>
      <c r="L114" s="77">
        <f t="shared" si="40"/>
        <v>1549999.9999998857</v>
      </c>
      <c r="M114" s="74">
        <f t="shared" si="37"/>
        <v>7.0905744545102986E-6</v>
      </c>
      <c r="N114" s="77">
        <f t="shared" si="34"/>
        <v>7.0905744545102986E-6</v>
      </c>
      <c r="O114" s="74">
        <f t="shared" si="38"/>
        <v>141032.29666587905</v>
      </c>
      <c r="P114" s="78">
        <f t="shared" si="35"/>
        <v>141032.29666587905</v>
      </c>
      <c r="Q114"/>
    </row>
    <row r="115" spans="2:17" ht="15">
      <c r="B115" s="73">
        <f t="shared" si="30"/>
        <v>6.4516129032257403E-7</v>
      </c>
      <c r="C115" s="74">
        <f t="shared" si="31"/>
        <v>2.9193383740805769E-4</v>
      </c>
      <c r="D115" s="75">
        <f t="shared" si="32"/>
        <v>1550000.0000000158</v>
      </c>
      <c r="E115" s="76">
        <f t="shared" si="32"/>
        <v>3425.4336834624123</v>
      </c>
      <c r="G115" s="20">
        <v>4</v>
      </c>
      <c r="H115" s="34">
        <v>7</v>
      </c>
      <c r="I115" s="75">
        <f t="shared" si="33"/>
        <v>19999.999999999996</v>
      </c>
      <c r="J115" s="77">
        <f t="shared" si="39"/>
        <v>19999.999999999996</v>
      </c>
      <c r="K115" s="75">
        <f t="shared" si="36"/>
        <v>1550000.0000000158</v>
      </c>
      <c r="L115" s="77">
        <f t="shared" si="40"/>
        <v>1550000.0000000158</v>
      </c>
      <c r="M115" s="74">
        <f t="shared" si="37"/>
        <v>2.9193383740805769E-4</v>
      </c>
      <c r="N115" s="77">
        <f t="shared" si="34"/>
        <v>2.9193383740805769E-4</v>
      </c>
      <c r="O115" s="74">
        <f t="shared" si="38"/>
        <v>3425.4336834624123</v>
      </c>
      <c r="P115" s="78">
        <f t="shared" si="35"/>
        <v>3425.4336834624123</v>
      </c>
    </row>
    <row r="116" spans="2:17" ht="15">
      <c r="B116" s="73">
        <f t="shared" si="30"/>
        <v>6.4516129032257403E-7</v>
      </c>
      <c r="C116" s="74">
        <f t="shared" si="31"/>
        <v>1.4841779946579191E-3</v>
      </c>
      <c r="D116" s="75">
        <f t="shared" si="32"/>
        <v>1550000.0000000158</v>
      </c>
      <c r="E116" s="76">
        <f t="shared" si="32"/>
        <v>673.77363335081998</v>
      </c>
      <c r="G116" s="20">
        <v>5</v>
      </c>
      <c r="H116" s="34">
        <v>8</v>
      </c>
      <c r="I116" s="75">
        <f t="shared" si="33"/>
        <v>19999.999999999989</v>
      </c>
      <c r="J116" s="77">
        <f t="shared" si="39"/>
        <v>19999.999999999989</v>
      </c>
      <c r="K116" s="75">
        <f t="shared" si="36"/>
        <v>1550000.0000000158</v>
      </c>
      <c r="L116" s="77">
        <f t="shared" si="40"/>
        <v>1550000.0000000158</v>
      </c>
      <c r="M116" s="74">
        <f t="shared" si="37"/>
        <v>1.4841779946579191E-3</v>
      </c>
      <c r="N116" s="77">
        <f t="shared" si="34"/>
        <v>1.4841779946579191E-3</v>
      </c>
      <c r="O116" s="74">
        <f t="shared" si="38"/>
        <v>673.77363335081998</v>
      </c>
      <c r="P116" s="78">
        <f t="shared" si="35"/>
        <v>673.77363335081998</v>
      </c>
    </row>
    <row r="117" spans="2:17" ht="17.25">
      <c r="B117" s="73">
        <f t="shared" si="30"/>
        <v>6.4516129032251982E-7</v>
      </c>
      <c r="C117" s="74">
        <f t="shared" si="31"/>
        <v>3.5284322719050763E-3</v>
      </c>
      <c r="D117" s="75">
        <f t="shared" si="32"/>
        <v>1550000.0000001462</v>
      </c>
      <c r="E117" s="76">
        <f t="shared" si="32"/>
        <v>283.41198666683732</v>
      </c>
      <c r="F117" s="2"/>
      <c r="G117" s="20">
        <v>6</v>
      </c>
      <c r="H117" s="34">
        <v>9</v>
      </c>
      <c r="I117" s="75">
        <f t="shared" si="33"/>
        <v>19999.999999999978</v>
      </c>
      <c r="J117" s="77">
        <f t="shared" si="39"/>
        <v>19999.999999999978</v>
      </c>
      <c r="K117" s="75">
        <f t="shared" si="36"/>
        <v>1550000.0000001462</v>
      </c>
      <c r="L117" s="77">
        <f t="shared" si="40"/>
        <v>1550000.0000001462</v>
      </c>
      <c r="M117" s="74">
        <f t="shared" si="37"/>
        <v>3.5284322719050763E-3</v>
      </c>
      <c r="N117" s="77">
        <f t="shared" si="34"/>
        <v>3.5284322719050763E-3</v>
      </c>
      <c r="O117" s="74">
        <f t="shared" si="38"/>
        <v>283.41198666683732</v>
      </c>
      <c r="P117" s="78">
        <f t="shared" si="35"/>
        <v>283.41198666683732</v>
      </c>
    </row>
    <row r="118" spans="2:17" ht="15">
      <c r="B118" s="73">
        <f t="shared" si="30"/>
        <v>6.4516129032256048E-7</v>
      </c>
      <c r="C118" s="74">
        <f t="shared" si="31"/>
        <v>3.6205116738005111E-2</v>
      </c>
      <c r="D118" s="75">
        <f t="shared" si="32"/>
        <v>1550000.0000000484</v>
      </c>
      <c r="E118" s="76">
        <f t="shared" si="32"/>
        <v>27.620405348680549</v>
      </c>
      <c r="G118" s="20">
        <v>7</v>
      </c>
      <c r="H118" s="34">
        <v>10</v>
      </c>
      <c r="I118" s="75">
        <f t="shared" si="33"/>
        <v>19999.999999999989</v>
      </c>
      <c r="J118" s="77">
        <f t="shared" si="39"/>
        <v>19999.999999999989</v>
      </c>
      <c r="K118" s="75">
        <f t="shared" si="36"/>
        <v>1550000.0000000484</v>
      </c>
      <c r="L118" s="77">
        <f t="shared" si="40"/>
        <v>1550000.0000000484</v>
      </c>
      <c r="M118" s="74">
        <f t="shared" si="37"/>
        <v>3.6205116738005111E-2</v>
      </c>
      <c r="N118" s="77">
        <f t="shared" si="34"/>
        <v>3.6205116738005111E-2</v>
      </c>
      <c r="O118" s="74">
        <f t="shared" si="38"/>
        <v>27.620405348680549</v>
      </c>
      <c r="P118" s="78">
        <f t="shared" si="35"/>
        <v>27.620405348680549</v>
      </c>
    </row>
    <row r="119" spans="2:17" ht="15">
      <c r="B119" s="73">
        <f t="shared" si="30"/>
        <v>6.4516129032247916E-7</v>
      </c>
      <c r="C119" s="74">
        <f t="shared" si="31"/>
        <v>-1.0943225919950018E-5</v>
      </c>
      <c r="D119" s="75">
        <f t="shared" si="32"/>
        <v>1550000.0000002438</v>
      </c>
      <c r="E119" s="76">
        <f t="shared" si="32"/>
        <v>-91380.732456318277</v>
      </c>
      <c r="G119" s="20">
        <v>8</v>
      </c>
      <c r="H119" s="34">
        <v>1</v>
      </c>
      <c r="I119" s="75">
        <f t="shared" si="33"/>
        <v>19999.999999999964</v>
      </c>
      <c r="J119" s="77">
        <f t="shared" si="39"/>
        <v>19999.999999999964</v>
      </c>
      <c r="K119" s="75">
        <f t="shared" si="36"/>
        <v>1550000.0000002438</v>
      </c>
      <c r="L119" s="77">
        <f t="shared" si="40"/>
        <v>1550000.0000002438</v>
      </c>
      <c r="M119" s="74">
        <f t="shared" si="37"/>
        <v>-1.0943225919950018E-5</v>
      </c>
      <c r="N119" s="77">
        <f t="shared" si="34"/>
        <v>-1.0943225919950018E-5</v>
      </c>
      <c r="O119" s="74">
        <f t="shared" si="38"/>
        <v>-91380.732456318277</v>
      </c>
      <c r="P119" s="78">
        <f t="shared" si="35"/>
        <v>-91380.732456318277</v>
      </c>
    </row>
    <row r="120" spans="2:17" ht="15">
      <c r="B120" s="73">
        <f t="shared" si="30"/>
        <v>6.4516129032253337E-7</v>
      </c>
      <c r="C120" s="74">
        <f t="shared" si="31"/>
        <v>-6.0280628751185948E-7</v>
      </c>
      <c r="D120" s="75">
        <f t="shared" si="32"/>
        <v>1550000.0000001136</v>
      </c>
      <c r="E120" s="76">
        <f t="shared" si="32"/>
        <v>-1658907.7133345697</v>
      </c>
      <c r="G120" s="20">
        <v>9</v>
      </c>
      <c r="H120" s="34">
        <v>2</v>
      </c>
      <c r="I120" s="75">
        <f t="shared" si="33"/>
        <v>19999.999999999985</v>
      </c>
      <c r="J120" s="77">
        <f t="shared" si="39"/>
        <v>19999.999999999985</v>
      </c>
      <c r="K120" s="75">
        <f t="shared" si="36"/>
        <v>1550000.0000001136</v>
      </c>
      <c r="L120" s="77">
        <f t="shared" si="40"/>
        <v>1550000.0000001136</v>
      </c>
      <c r="M120" s="74">
        <f t="shared" si="37"/>
        <v>-6.0280628751185948E-7</v>
      </c>
      <c r="N120" s="77">
        <f t="shared" si="34"/>
        <v>-6.0280628751185948E-7</v>
      </c>
      <c r="O120" s="74">
        <f t="shared" si="38"/>
        <v>-1658907.7133345697</v>
      </c>
      <c r="P120" s="78">
        <f t="shared" si="35"/>
        <v>-1658907.7133345697</v>
      </c>
    </row>
    <row r="121" spans="2:17" ht="15">
      <c r="B121" s="73">
        <f t="shared" si="30"/>
        <v>6.4516129032253337E-7</v>
      </c>
      <c r="C121" s="74">
        <f t="shared" si="31"/>
        <v>9.7479212024506536E-4</v>
      </c>
      <c r="D121" s="75">
        <f t="shared" si="32"/>
        <v>1550000.0000001136</v>
      </c>
      <c r="E121" s="76">
        <f t="shared" si="32"/>
        <v>1025.8597492033452</v>
      </c>
      <c r="G121" s="20">
        <v>10</v>
      </c>
      <c r="H121" s="34">
        <v>3</v>
      </c>
      <c r="I121" s="75">
        <f t="shared" si="33"/>
        <v>19999.999999999989</v>
      </c>
      <c r="J121" s="77">
        <f t="shared" si="39"/>
        <v>19999.999999999989</v>
      </c>
      <c r="K121" s="75">
        <f t="shared" si="36"/>
        <v>1550000.0000001136</v>
      </c>
      <c r="L121" s="77">
        <f t="shared" si="40"/>
        <v>1550000.0000001136</v>
      </c>
      <c r="M121" s="74">
        <f t="shared" si="37"/>
        <v>9.7479212024506536E-4</v>
      </c>
      <c r="N121" s="77">
        <f t="shared" si="34"/>
        <v>9.7479212024506536E-4</v>
      </c>
      <c r="O121" s="74">
        <f t="shared" si="38"/>
        <v>1025.8597492033452</v>
      </c>
      <c r="P121" s="78">
        <f t="shared" si="35"/>
        <v>1025.8597492033452</v>
      </c>
    </row>
    <row r="122" spans="2:17" ht="15">
      <c r="B122" s="73">
        <f t="shared" si="30"/>
        <v>7.7607051576610215E-5</v>
      </c>
      <c r="C122" s="74">
        <f t="shared" si="31"/>
        <v>6.4516129032258758E-7</v>
      </c>
      <c r="D122" s="75">
        <f t="shared" si="32"/>
        <v>12885.427028661754</v>
      </c>
      <c r="E122" s="76">
        <f t="shared" si="32"/>
        <v>1549999.9999999832</v>
      </c>
      <c r="G122" s="20">
        <v>1</v>
      </c>
      <c r="H122" s="34">
        <v>5</v>
      </c>
      <c r="I122" s="75">
        <f t="shared" si="33"/>
        <v>51539.909099496654</v>
      </c>
      <c r="J122" s="77"/>
      <c r="K122" s="75">
        <f t="shared" si="36"/>
        <v>12885.427028661754</v>
      </c>
      <c r="L122" s="77"/>
      <c r="M122" s="74">
        <f t="shared" si="37"/>
        <v>6.4516129032258758E-7</v>
      </c>
      <c r="N122" s="77">
        <f t="shared" si="34"/>
        <v>6.4516129032258758E-7</v>
      </c>
      <c r="O122" s="74">
        <f t="shared" si="38"/>
        <v>1549999.9999999832</v>
      </c>
      <c r="P122" s="78">
        <f t="shared" si="35"/>
        <v>1549999.9999999832</v>
      </c>
    </row>
    <row r="123" spans="2:17" ht="15">
      <c r="B123" s="73">
        <f t="shared" si="30"/>
        <v>6.4516129032293317E-7</v>
      </c>
      <c r="C123" s="74">
        <f t="shared" si="31"/>
        <v>-5.6423469492640618E-7</v>
      </c>
      <c r="D123" s="75">
        <f t="shared" si="32"/>
        <v>1549999.999999153</v>
      </c>
      <c r="E123" s="76">
        <f t="shared" si="32"/>
        <v>-1772312.140660601</v>
      </c>
      <c r="G123" s="20">
        <v>2</v>
      </c>
      <c r="H123" s="34">
        <v>6</v>
      </c>
      <c r="I123" s="75">
        <f t="shared" si="33"/>
        <v>20000.000000000236</v>
      </c>
      <c r="J123" s="77">
        <f t="shared" si="39"/>
        <v>20000.000000000236</v>
      </c>
      <c r="K123" s="75">
        <f t="shared" si="36"/>
        <v>1549999.999999153</v>
      </c>
      <c r="L123" s="77">
        <f t="shared" si="40"/>
        <v>1549999.999999153</v>
      </c>
      <c r="M123" s="74">
        <f t="shared" si="37"/>
        <v>-5.6423469492640618E-7</v>
      </c>
      <c r="N123" s="77">
        <f t="shared" si="34"/>
        <v>-5.6423469492640618E-7</v>
      </c>
      <c r="O123" s="74">
        <f t="shared" si="38"/>
        <v>-1772312.140660601</v>
      </c>
      <c r="P123" s="78">
        <f t="shared" si="35"/>
        <v>-1772312.140660601</v>
      </c>
    </row>
    <row r="124" spans="2:17" ht="15">
      <c r="B124" s="73">
        <f t="shared" si="30"/>
        <v>6.4516129032259436E-7</v>
      </c>
      <c r="C124" s="74">
        <f t="shared" si="31"/>
        <v>2.8862552075494602E-5</v>
      </c>
      <c r="D124" s="75">
        <f t="shared" si="32"/>
        <v>1549999.9999999669</v>
      </c>
      <c r="E124" s="76">
        <f t="shared" si="32"/>
        <v>34646.970835577558</v>
      </c>
      <c r="G124" s="20">
        <v>3</v>
      </c>
      <c r="H124" s="34">
        <v>7</v>
      </c>
      <c r="I124" s="75">
        <f t="shared" si="33"/>
        <v>20000.000000000007</v>
      </c>
      <c r="J124" s="77">
        <f t="shared" si="39"/>
        <v>20000.000000000007</v>
      </c>
      <c r="K124" s="75">
        <f t="shared" si="36"/>
        <v>1549999.9999999669</v>
      </c>
      <c r="L124" s="77">
        <f t="shared" si="40"/>
        <v>1549999.9999999669</v>
      </c>
      <c r="M124" s="74">
        <f t="shared" si="37"/>
        <v>2.8862552075494602E-5</v>
      </c>
      <c r="N124" s="77">
        <f t="shared" si="34"/>
        <v>2.8862552075494602E-5</v>
      </c>
      <c r="O124" s="74">
        <f t="shared" si="38"/>
        <v>34646.970835577558</v>
      </c>
      <c r="P124" s="78">
        <f t="shared" si="35"/>
        <v>34646.970835577558</v>
      </c>
    </row>
    <row r="125" spans="2:17" ht="15">
      <c r="B125" s="73">
        <f t="shared" si="30"/>
        <v>6.4516129032257403E-7</v>
      </c>
      <c r="C125" s="74">
        <f t="shared" si="31"/>
        <v>4.1372151226093119E-4</v>
      </c>
      <c r="D125" s="75">
        <f t="shared" si="32"/>
        <v>1550000.0000000158</v>
      </c>
      <c r="E125" s="76">
        <f t="shared" si="32"/>
        <v>2417.0848514381992</v>
      </c>
      <c r="G125" s="20">
        <v>4</v>
      </c>
      <c r="H125" s="34">
        <v>8</v>
      </c>
      <c r="I125" s="75">
        <f t="shared" si="33"/>
        <v>19999.999999999989</v>
      </c>
      <c r="J125" s="77">
        <f t="shared" si="39"/>
        <v>19999.999999999989</v>
      </c>
      <c r="K125" s="75">
        <f t="shared" si="36"/>
        <v>1550000.0000000158</v>
      </c>
      <c r="L125" s="77">
        <f t="shared" si="40"/>
        <v>1550000.0000000158</v>
      </c>
      <c r="M125" s="74">
        <f t="shared" si="37"/>
        <v>4.1372151226093119E-4</v>
      </c>
      <c r="N125" s="77">
        <f t="shared" si="34"/>
        <v>4.1372151226093119E-4</v>
      </c>
      <c r="O125" s="74">
        <f t="shared" si="38"/>
        <v>2417.0848514381992</v>
      </c>
      <c r="P125" s="78">
        <f t="shared" si="35"/>
        <v>2417.0848514381992</v>
      </c>
    </row>
    <row r="126" spans="2:17" ht="15">
      <c r="B126" s="73">
        <f t="shared" si="30"/>
        <v>6.4516129032257403E-7</v>
      </c>
      <c r="C126" s="74">
        <f t="shared" si="31"/>
        <v>1.872715984501815E-3</v>
      </c>
      <c r="D126" s="75">
        <f t="shared" si="32"/>
        <v>1550000.0000000158</v>
      </c>
      <c r="E126" s="76">
        <f t="shared" si="32"/>
        <v>533.98380121480227</v>
      </c>
      <c r="G126" s="20">
        <v>5</v>
      </c>
      <c r="H126" s="34">
        <v>9</v>
      </c>
      <c r="I126" s="75">
        <f t="shared" si="33"/>
        <v>19999.999999999996</v>
      </c>
      <c r="J126" s="77">
        <f t="shared" si="39"/>
        <v>19999.999999999996</v>
      </c>
      <c r="K126" s="75">
        <f t="shared" si="36"/>
        <v>1550000.0000000158</v>
      </c>
      <c r="L126" s="77">
        <f t="shared" si="40"/>
        <v>1550000.0000000158</v>
      </c>
      <c r="M126" s="74">
        <f t="shared" si="37"/>
        <v>1.872715984501815E-3</v>
      </c>
      <c r="N126" s="77">
        <f t="shared" si="34"/>
        <v>1.872715984501815E-3</v>
      </c>
      <c r="O126" s="74">
        <f t="shared" si="38"/>
        <v>533.98380121480227</v>
      </c>
      <c r="P126" s="78">
        <f t="shared" si="35"/>
        <v>533.98380121480227</v>
      </c>
    </row>
    <row r="127" spans="2:17" ht="15">
      <c r="B127" s="73">
        <f t="shared" si="30"/>
        <v>6.4516129032253337E-7</v>
      </c>
      <c r="C127" s="74">
        <f t="shared" si="31"/>
        <v>2.4544733507699146E-2</v>
      </c>
      <c r="D127" s="75">
        <f t="shared" si="32"/>
        <v>1550000.0000001136</v>
      </c>
      <c r="E127" s="76">
        <f t="shared" si="32"/>
        <v>40.741937560101107</v>
      </c>
      <c r="G127" s="20">
        <v>6</v>
      </c>
      <c r="H127" s="34">
        <v>10</v>
      </c>
      <c r="I127" s="75">
        <f t="shared" si="33"/>
        <v>19999.999999999989</v>
      </c>
      <c r="J127" s="77">
        <f t="shared" si="39"/>
        <v>19999.999999999989</v>
      </c>
      <c r="K127" s="75">
        <f t="shared" si="36"/>
        <v>1550000.0000001136</v>
      </c>
      <c r="L127" s="77">
        <f t="shared" si="40"/>
        <v>1550000.0000001136</v>
      </c>
      <c r="M127" s="74">
        <f t="shared" si="37"/>
        <v>2.4544733507699146E-2</v>
      </c>
      <c r="N127" s="77">
        <f t="shared" si="34"/>
        <v>2.4544733507699146E-2</v>
      </c>
      <c r="O127" s="74">
        <f t="shared" si="38"/>
        <v>40.741937560101107</v>
      </c>
      <c r="P127" s="78">
        <f t="shared" si="35"/>
        <v>40.741937560101107</v>
      </c>
    </row>
    <row r="128" spans="2:17" ht="15">
      <c r="B128" s="73">
        <f t="shared" si="30"/>
        <v>6.4516129032201838E-7</v>
      </c>
      <c r="C128" s="74">
        <f t="shared" si="31"/>
        <v>-6.0650739232451332E-7</v>
      </c>
      <c r="D128" s="75">
        <f t="shared" si="32"/>
        <v>1550000.0000013509</v>
      </c>
      <c r="E128" s="76">
        <f t="shared" si="32"/>
        <v>-1648784.5204448018</v>
      </c>
      <c r="G128" s="20">
        <v>7</v>
      </c>
      <c r="H128" s="34">
        <v>1</v>
      </c>
      <c r="I128" s="75">
        <f t="shared" si="33"/>
        <v>19999.999999999764</v>
      </c>
      <c r="J128" s="77">
        <f t="shared" si="39"/>
        <v>19999.999999999764</v>
      </c>
      <c r="K128" s="75">
        <f t="shared" si="36"/>
        <v>1550000.0000013509</v>
      </c>
      <c r="L128" s="77">
        <f t="shared" si="40"/>
        <v>1550000.0000013509</v>
      </c>
      <c r="M128" s="74">
        <f t="shared" si="37"/>
        <v>-6.0650739232451332E-7</v>
      </c>
      <c r="N128" s="77">
        <f t="shared" si="34"/>
        <v>-6.0650739232451332E-7</v>
      </c>
      <c r="O128" s="74">
        <f t="shared" si="38"/>
        <v>-1648784.5204448018</v>
      </c>
      <c r="P128" s="78">
        <f t="shared" si="35"/>
        <v>-1648784.5204448018</v>
      </c>
    </row>
    <row r="129" spans="2:17" ht="15">
      <c r="B129" s="73">
        <f t="shared" si="30"/>
        <v>6.4516129032253337E-7</v>
      </c>
      <c r="C129" s="74">
        <f t="shared" si="31"/>
        <v>-5.2231495089124938E-6</v>
      </c>
      <c r="D129" s="75">
        <f t="shared" si="32"/>
        <v>1550000.0000001136</v>
      </c>
      <c r="E129" s="76">
        <f t="shared" si="32"/>
        <v>-191455.36582739116</v>
      </c>
      <c r="G129" s="20">
        <v>8</v>
      </c>
      <c r="H129" s="34">
        <v>2</v>
      </c>
      <c r="I129" s="75">
        <f t="shared" si="33"/>
        <v>19999.999999999982</v>
      </c>
      <c r="J129" s="77">
        <f t="shared" si="39"/>
        <v>19999.999999999982</v>
      </c>
      <c r="K129" s="75">
        <f t="shared" si="36"/>
        <v>1550000.0000001136</v>
      </c>
      <c r="L129" s="77">
        <f t="shared" si="40"/>
        <v>1550000.0000001136</v>
      </c>
      <c r="M129" s="74">
        <f t="shared" si="37"/>
        <v>-5.2231495089124938E-6</v>
      </c>
      <c r="N129" s="77">
        <f t="shared" si="34"/>
        <v>-5.2231495089124938E-6</v>
      </c>
      <c r="O129" s="74">
        <f t="shared" si="38"/>
        <v>-191455.36582739116</v>
      </c>
      <c r="P129" s="78">
        <f t="shared" si="35"/>
        <v>-191455.36582739116</v>
      </c>
    </row>
    <row r="130" spans="2:17" ht="15">
      <c r="B130" s="73">
        <f t="shared" si="30"/>
        <v>6.4516129032258758E-7</v>
      </c>
      <c r="C130" s="74">
        <f t="shared" si="31"/>
        <v>8.2998249908482763E-5</v>
      </c>
      <c r="D130" s="75">
        <f t="shared" si="32"/>
        <v>1549999.9999999832</v>
      </c>
      <c r="E130" s="76">
        <f t="shared" si="32"/>
        <v>12048.446817886408</v>
      </c>
      <c r="G130" s="20">
        <v>9</v>
      </c>
      <c r="H130" s="34">
        <v>3</v>
      </c>
      <c r="I130" s="75">
        <f t="shared" si="33"/>
        <v>19999.999999999996</v>
      </c>
      <c r="J130" s="77">
        <f t="shared" si="39"/>
        <v>19999.999999999996</v>
      </c>
      <c r="K130" s="75">
        <f t="shared" si="36"/>
        <v>1549999.9999999832</v>
      </c>
      <c r="L130" s="77">
        <f t="shared" si="40"/>
        <v>1549999.9999999832</v>
      </c>
      <c r="M130" s="74">
        <f t="shared" si="37"/>
        <v>8.2998249908482763E-5</v>
      </c>
      <c r="N130" s="77">
        <f t="shared" si="34"/>
        <v>8.2998249908482763E-5</v>
      </c>
      <c r="O130" s="74">
        <f t="shared" si="38"/>
        <v>12048.446817886408</v>
      </c>
      <c r="P130" s="78">
        <f t="shared" si="35"/>
        <v>12048.446817886408</v>
      </c>
    </row>
    <row r="131" spans="2:17" ht="15">
      <c r="B131" s="73">
        <f t="shared" si="30"/>
        <v>6.4516129032242495E-7</v>
      </c>
      <c r="C131" s="74">
        <f t="shared" si="31"/>
        <v>4.1692426365580295E-3</v>
      </c>
      <c r="D131" s="75">
        <f t="shared" si="32"/>
        <v>1550000.0000003742</v>
      </c>
      <c r="E131" s="76">
        <f t="shared" si="32"/>
        <v>239.85171580840461</v>
      </c>
      <c r="G131" s="20">
        <v>10</v>
      </c>
      <c r="H131" s="34">
        <v>4</v>
      </c>
      <c r="I131" s="75">
        <f t="shared" si="33"/>
        <v>19999.999999999985</v>
      </c>
      <c r="J131" s="77">
        <f t="shared" si="39"/>
        <v>19999.999999999985</v>
      </c>
      <c r="K131" s="75">
        <f t="shared" si="36"/>
        <v>1550000.0000003742</v>
      </c>
      <c r="L131" s="77">
        <f t="shared" si="40"/>
        <v>1550000.0000003742</v>
      </c>
      <c r="M131" s="74">
        <f t="shared" si="37"/>
        <v>4.1692426365580295E-3</v>
      </c>
      <c r="N131" s="77">
        <f t="shared" si="34"/>
        <v>4.1692426365580295E-3</v>
      </c>
      <c r="O131" s="74">
        <f t="shared" si="38"/>
        <v>239.85171580840461</v>
      </c>
      <c r="P131" s="78">
        <f t="shared" si="35"/>
        <v>239.85171580840461</v>
      </c>
    </row>
    <row r="132" spans="2:17" ht="15">
      <c r="B132" s="73">
        <f t="shared" si="30"/>
        <v>2.06521039147682E-5</v>
      </c>
      <c r="C132" s="74">
        <f t="shared" si="31"/>
        <v>6.4516129032251982E-7</v>
      </c>
      <c r="D132" s="75">
        <f t="shared" si="32"/>
        <v>48421.216749975087</v>
      </c>
      <c r="E132" s="76">
        <f t="shared" si="32"/>
        <v>1550000.0000001462</v>
      </c>
      <c r="G132" s="20">
        <v>1</v>
      </c>
      <c r="H132" s="34">
        <v>6</v>
      </c>
      <c r="I132" s="75">
        <f t="shared" si="33"/>
        <v>28468.082841698379</v>
      </c>
      <c r="J132" s="77"/>
      <c r="K132" s="75">
        <f t="shared" si="36"/>
        <v>48421.216749975087</v>
      </c>
      <c r="L132" s="77"/>
      <c r="M132" s="74">
        <f t="shared" si="37"/>
        <v>6.4516129032251982E-7</v>
      </c>
      <c r="N132" s="77">
        <f t="shared" si="34"/>
        <v>6.4516129032251982E-7</v>
      </c>
      <c r="O132" s="74">
        <f t="shared" si="38"/>
        <v>1550000.0000001462</v>
      </c>
      <c r="P132" s="78">
        <f t="shared" si="35"/>
        <v>1550000.0000001462</v>
      </c>
    </row>
    <row r="133" spans="2:17" ht="15">
      <c r="B133" s="73">
        <f t="shared" si="30"/>
        <v>6.4516129032253337E-7</v>
      </c>
      <c r="C133" s="74">
        <f t="shared" si="31"/>
        <v>-6.6478461213746241E-6</v>
      </c>
      <c r="D133" s="75">
        <f t="shared" si="32"/>
        <v>1550000.0000001136</v>
      </c>
      <c r="E133" s="76">
        <f t="shared" si="32"/>
        <v>-150424.66112215345</v>
      </c>
      <c r="G133" s="20">
        <v>2</v>
      </c>
      <c r="H133" s="34">
        <v>7</v>
      </c>
      <c r="I133" s="75">
        <f t="shared" si="33"/>
        <v>19999.999999999978</v>
      </c>
      <c r="J133" s="77">
        <f t="shared" si="39"/>
        <v>19999.999999999978</v>
      </c>
      <c r="K133" s="75">
        <f t="shared" si="36"/>
        <v>1550000.0000001136</v>
      </c>
      <c r="L133" s="77">
        <f t="shared" si="40"/>
        <v>1550000.0000001136</v>
      </c>
      <c r="M133" s="74">
        <f t="shared" si="37"/>
        <v>-6.6478461213746241E-6</v>
      </c>
      <c r="N133" s="77">
        <f t="shared" si="34"/>
        <v>-6.6478461213746241E-6</v>
      </c>
      <c r="O133" s="74">
        <f t="shared" si="38"/>
        <v>-150424.66112215345</v>
      </c>
      <c r="P133" s="78">
        <f t="shared" si="35"/>
        <v>-150424.66112215345</v>
      </c>
    </row>
    <row r="134" spans="2:17" ht="15">
      <c r="B134" s="73">
        <f t="shared" si="30"/>
        <v>6.4516129032258081E-7</v>
      </c>
      <c r="C134" s="74">
        <f t="shared" si="31"/>
        <v>5.5001151648403576E-5</v>
      </c>
      <c r="D134" s="75">
        <f t="shared" si="32"/>
        <v>1549999.9999999995</v>
      </c>
      <c r="E134" s="76">
        <f t="shared" si="32"/>
        <v>18181.437479573673</v>
      </c>
      <c r="G134" s="20">
        <v>3</v>
      </c>
      <c r="H134" s="34">
        <v>8</v>
      </c>
      <c r="I134" s="75">
        <f t="shared" si="33"/>
        <v>19999.999999999993</v>
      </c>
      <c r="J134" s="77">
        <f t="shared" si="39"/>
        <v>19999.999999999993</v>
      </c>
      <c r="K134" s="75">
        <f t="shared" si="36"/>
        <v>1549999.9999999995</v>
      </c>
      <c r="L134" s="77">
        <f t="shared" si="40"/>
        <v>1549999.9999999995</v>
      </c>
      <c r="M134" s="74">
        <f t="shared" si="37"/>
        <v>5.5001151648403576E-5</v>
      </c>
      <c r="N134" s="77">
        <f t="shared" si="34"/>
        <v>5.5001151648403576E-5</v>
      </c>
      <c r="O134" s="74">
        <f t="shared" si="38"/>
        <v>18181.437479573673</v>
      </c>
      <c r="P134" s="78">
        <f t="shared" si="35"/>
        <v>18181.437479573673</v>
      </c>
    </row>
    <row r="135" spans="2:17" ht="15">
      <c r="B135" s="73">
        <f t="shared" si="30"/>
        <v>6.4516129032257403E-7</v>
      </c>
      <c r="C135" s="74">
        <f t="shared" si="31"/>
        <v>5.3666430857929966E-4</v>
      </c>
      <c r="D135" s="75">
        <f t="shared" si="32"/>
        <v>1550000.0000000158</v>
      </c>
      <c r="E135" s="76">
        <f t="shared" si="32"/>
        <v>1863.3622247905387</v>
      </c>
      <c r="G135" s="20">
        <v>4</v>
      </c>
      <c r="H135" s="34">
        <v>9</v>
      </c>
      <c r="I135" s="75">
        <f t="shared" si="33"/>
        <v>19999.999999999993</v>
      </c>
      <c r="J135" s="77">
        <f t="shared" si="39"/>
        <v>19999.999999999993</v>
      </c>
      <c r="K135" s="75">
        <f t="shared" si="36"/>
        <v>1550000.0000000158</v>
      </c>
      <c r="L135" s="77">
        <f t="shared" si="40"/>
        <v>1550000.0000000158</v>
      </c>
      <c r="M135" s="74">
        <f t="shared" si="37"/>
        <v>5.3666430857929966E-4</v>
      </c>
      <c r="N135" s="77">
        <f t="shared" si="34"/>
        <v>5.3666430857929966E-4</v>
      </c>
      <c r="O135" s="74">
        <f t="shared" si="38"/>
        <v>1863.3622247905387</v>
      </c>
      <c r="P135" s="78">
        <f t="shared" si="35"/>
        <v>1863.3622247905387</v>
      </c>
    </row>
    <row r="136" spans="2:17" ht="15.75" thickBot="1">
      <c r="B136" s="79">
        <f t="shared" si="30"/>
        <v>6.4516129032256048E-7</v>
      </c>
      <c r="C136" s="80">
        <f t="shared" si="31"/>
        <v>1.3284511359717231E-2</v>
      </c>
      <c r="D136" s="81">
        <f t="shared" si="32"/>
        <v>1550000.0000000484</v>
      </c>
      <c r="E136" s="82">
        <f t="shared" si="32"/>
        <v>75.275632872151476</v>
      </c>
      <c r="G136" s="30">
        <v>5</v>
      </c>
      <c r="H136" s="46">
        <v>10</v>
      </c>
      <c r="I136" s="81">
        <f t="shared" si="33"/>
        <v>19999.999999999993</v>
      </c>
      <c r="J136" s="77">
        <f t="shared" si="39"/>
        <v>19999.999999999993</v>
      </c>
      <c r="K136" s="81">
        <f t="shared" si="36"/>
        <v>1550000.0000000484</v>
      </c>
      <c r="L136" s="77">
        <f t="shared" si="40"/>
        <v>1550000.0000000484</v>
      </c>
      <c r="M136" s="80">
        <f t="shared" si="37"/>
        <v>1.3284511359717231E-2</v>
      </c>
      <c r="N136" s="77">
        <f t="shared" si="34"/>
        <v>1.3284511359717231E-2</v>
      </c>
      <c r="O136" s="80">
        <f t="shared" si="38"/>
        <v>75.275632872151476</v>
      </c>
      <c r="P136" s="78">
        <f t="shared" si="35"/>
        <v>75.275632872151476</v>
      </c>
    </row>
    <row r="137" spans="2:17" ht="15">
      <c r="G137" s="83"/>
      <c r="H137" s="84" t="s">
        <v>34</v>
      </c>
      <c r="I137" s="153">
        <f>AVERAGE(I92:I136)</f>
        <v>61210.241020636116</v>
      </c>
      <c r="J137" s="153">
        <f t="shared" ref="J137:P137" si="41">AVERAGE(J92:J136)</f>
        <v>20000</v>
      </c>
      <c r="K137" s="85">
        <f t="shared" si="41"/>
        <v>1242671.1572135054</v>
      </c>
      <c r="L137" s="85">
        <f t="shared" si="41"/>
        <v>1550000.0000000692</v>
      </c>
      <c r="M137" s="85">
        <f t="shared" si="41"/>
        <v>4.8643370490506271E-3</v>
      </c>
      <c r="N137" s="85">
        <f t="shared" si="41"/>
        <v>4.8643370490506271E-3</v>
      </c>
      <c r="O137" s="85">
        <f t="shared" si="41"/>
        <v>141367.85624150204</v>
      </c>
      <c r="P137" s="85">
        <f t="shared" si="41"/>
        <v>141367.85624150204</v>
      </c>
    </row>
    <row r="138" spans="2:17" ht="15">
      <c r="G138" s="86"/>
      <c r="H138" s="87" t="s">
        <v>35</v>
      </c>
      <c r="I138" s="154">
        <f>STDEVP(I92:I136)</f>
        <v>142328.60427720001</v>
      </c>
      <c r="J138" s="154">
        <f>STDEVP(J92:J136)</f>
        <v>6.1857527397693531E-11</v>
      </c>
      <c r="K138" s="88">
        <f t="shared" ref="K138:P138" si="42">STDEVP(K92:K136)</f>
        <v>614698.61121868959</v>
      </c>
      <c r="L138" s="88">
        <f t="shared" si="42"/>
        <v>2.8422418240570296E-7</v>
      </c>
      <c r="M138" s="88">
        <f t="shared" si="42"/>
        <v>1.2517974271174464E-2</v>
      </c>
      <c r="N138" s="88">
        <f t="shared" si="42"/>
        <v>1.2517974271174464E-2</v>
      </c>
      <c r="O138" s="88">
        <f t="shared" si="42"/>
        <v>887108.02171375975</v>
      </c>
      <c r="P138" s="88">
        <f t="shared" si="42"/>
        <v>887108.02171375975</v>
      </c>
    </row>
    <row r="139" spans="2:17" ht="15">
      <c r="G139" s="89"/>
      <c r="H139" s="90" t="s">
        <v>36</v>
      </c>
      <c r="I139" s="91">
        <v>0.05</v>
      </c>
      <c r="J139" s="92">
        <f>I139</f>
        <v>0.05</v>
      </c>
      <c r="K139" s="92">
        <f t="shared" ref="K139:P139" si="43">J139</f>
        <v>0.05</v>
      </c>
      <c r="L139" s="92">
        <f t="shared" si="43"/>
        <v>0.05</v>
      </c>
      <c r="M139" s="92">
        <f t="shared" si="43"/>
        <v>0.05</v>
      </c>
      <c r="N139" s="92">
        <f t="shared" si="43"/>
        <v>0.05</v>
      </c>
      <c r="O139" s="92">
        <f t="shared" si="43"/>
        <v>0.05</v>
      </c>
      <c r="P139" s="92">
        <f t="shared" si="43"/>
        <v>0.05</v>
      </c>
    </row>
    <row r="140" spans="2:17" ht="15">
      <c r="G140" s="89"/>
      <c r="H140" s="90" t="s">
        <v>37</v>
      </c>
      <c r="I140" s="93">
        <f>COUNTA(I92:I136)-1</f>
        <v>44</v>
      </c>
      <c r="J140" s="93">
        <f>COUNTA(J92:J136)-1</f>
        <v>35</v>
      </c>
      <c r="K140" s="93">
        <f t="shared" ref="K140:P140" si="44">COUNTA(K92:K136)-1</f>
        <v>44</v>
      </c>
      <c r="L140" s="93">
        <f t="shared" si="44"/>
        <v>35</v>
      </c>
      <c r="M140" s="93">
        <f t="shared" si="44"/>
        <v>44</v>
      </c>
      <c r="N140" s="93">
        <f t="shared" si="44"/>
        <v>44</v>
      </c>
      <c r="O140" s="93">
        <f t="shared" si="44"/>
        <v>44</v>
      </c>
      <c r="P140" s="93">
        <f t="shared" si="44"/>
        <v>44</v>
      </c>
    </row>
    <row r="141" spans="2:17" ht="18.75">
      <c r="G141" s="89"/>
      <c r="H141" s="90" t="s">
        <v>38</v>
      </c>
      <c r="I141" s="94">
        <f>TINV(I139,I140)</f>
        <v>2.0153675744437649</v>
      </c>
      <c r="J141" s="94">
        <f>TINV(J139,J140)</f>
        <v>2.0301079282503438</v>
      </c>
      <c r="K141" s="94">
        <f t="shared" ref="K141:P141" si="45">TINV(K139,K140)</f>
        <v>2.0153675744437649</v>
      </c>
      <c r="L141" s="94">
        <f t="shared" si="45"/>
        <v>2.0301079282503438</v>
      </c>
      <c r="M141" s="94">
        <f t="shared" si="45"/>
        <v>2.0153675744437649</v>
      </c>
      <c r="N141" s="94">
        <f t="shared" si="45"/>
        <v>2.0153675744437649</v>
      </c>
      <c r="O141" s="94">
        <f t="shared" si="45"/>
        <v>2.0153675744437649</v>
      </c>
      <c r="P141" s="94">
        <f t="shared" si="45"/>
        <v>2.0153675744437649</v>
      </c>
    </row>
    <row r="142" spans="2:17" ht="18.75" thickBot="1">
      <c r="G142" s="89"/>
      <c r="H142" s="90" t="s">
        <v>39</v>
      </c>
      <c r="I142" s="195">
        <f>1-I139</f>
        <v>0.95</v>
      </c>
      <c r="J142" s="95">
        <f>1-J139</f>
        <v>0.95</v>
      </c>
      <c r="K142" s="95">
        <f t="shared" ref="K142:P142" si="46">1-K139</f>
        <v>0.95</v>
      </c>
      <c r="L142" s="167">
        <f t="shared" si="46"/>
        <v>0.95</v>
      </c>
      <c r="M142" s="95">
        <f t="shared" si="46"/>
        <v>0.95</v>
      </c>
      <c r="N142" s="95">
        <f t="shared" si="46"/>
        <v>0.95</v>
      </c>
      <c r="O142" s="95">
        <f t="shared" si="46"/>
        <v>0.95</v>
      </c>
      <c r="P142" s="95">
        <f t="shared" si="46"/>
        <v>0.95</v>
      </c>
      <c r="Q142" s="164"/>
    </row>
    <row r="143" spans="2:17" ht="18">
      <c r="G143" s="89"/>
      <c r="H143" s="90" t="s">
        <v>40</v>
      </c>
      <c r="I143" s="155">
        <f>I137</f>
        <v>61210.241020636116</v>
      </c>
      <c r="J143" s="155">
        <f>J137</f>
        <v>20000</v>
      </c>
      <c r="K143" s="155">
        <f>K137</f>
        <v>1242671.1572135054</v>
      </c>
      <c r="L143" s="96">
        <f t="shared" ref="L143:P143" si="47">L137</f>
        <v>1550000.0000000692</v>
      </c>
      <c r="M143" s="155">
        <f t="shared" si="47"/>
        <v>4.8643370490506271E-3</v>
      </c>
      <c r="N143" s="155">
        <f t="shared" si="47"/>
        <v>4.8643370490506271E-3</v>
      </c>
      <c r="O143" s="155">
        <f t="shared" si="47"/>
        <v>141367.85624150204</v>
      </c>
      <c r="P143" s="97">
        <f t="shared" si="47"/>
        <v>141367.85624150204</v>
      </c>
      <c r="Q143" s="164"/>
    </row>
    <row r="144" spans="2:17" ht="18.75" thickBot="1">
      <c r="G144" s="89"/>
      <c r="H144" s="90" t="s">
        <v>41</v>
      </c>
      <c r="I144" s="155">
        <f>I141*I138/COUNTA(I92:I136)^0.5</f>
        <v>42760.246537292347</v>
      </c>
      <c r="J144" s="155">
        <f>J141*J138/J140^0.5</f>
        <v>2.1226464381152514E-11</v>
      </c>
      <c r="K144" s="155">
        <f t="shared" ref="K144:O144" si="48">K141*K138/K140^0.5</f>
        <v>186762.70718175062</v>
      </c>
      <c r="L144" s="170">
        <f t="shared" si="48"/>
        <v>9.7531775644847447E-8</v>
      </c>
      <c r="M144" s="155">
        <f t="shared" si="48"/>
        <v>3.8033122584757236E-3</v>
      </c>
      <c r="N144" s="155">
        <f t="shared" si="48"/>
        <v>3.8033122584757236E-3</v>
      </c>
      <c r="O144" s="155">
        <f t="shared" si="48"/>
        <v>269528.33904966468</v>
      </c>
      <c r="P144" s="98">
        <f>P141*P138/P140^0.5</f>
        <v>269528.33904966468</v>
      </c>
      <c r="Q144" s="164"/>
    </row>
    <row r="145" spans="2:17" ht="18">
      <c r="G145" s="89"/>
      <c r="H145" s="90" t="s">
        <v>42</v>
      </c>
      <c r="I145" s="155">
        <f>I143+I144</f>
        <v>103970.48755792846</v>
      </c>
      <c r="J145" s="155">
        <f>J143+J144</f>
        <v>20000.000000000022</v>
      </c>
      <c r="K145" s="155">
        <f>K143+K144</f>
        <v>1429433.8643952559</v>
      </c>
      <c r="L145" s="88">
        <f>L143+L144</f>
        <v>1550000.0000001667</v>
      </c>
      <c r="M145" s="88">
        <f t="shared" ref="M145:P145" si="49">M143+M144</f>
        <v>8.6676493075263511E-3</v>
      </c>
      <c r="N145" s="88">
        <f t="shared" si="49"/>
        <v>8.6676493075263511E-3</v>
      </c>
      <c r="O145" s="88">
        <f t="shared" si="49"/>
        <v>410896.19529116672</v>
      </c>
      <c r="P145" s="99">
        <f t="shared" si="49"/>
        <v>410896.19529116672</v>
      </c>
      <c r="Q145" s="164"/>
    </row>
    <row r="146" spans="2:17" ht="18.75" thickBot="1">
      <c r="G146" s="100"/>
      <c r="H146" s="101" t="s">
        <v>43</v>
      </c>
      <c r="I146" s="156">
        <f>I143-I144</f>
        <v>18449.994483343769</v>
      </c>
      <c r="J146" s="156">
        <f>J143-J144</f>
        <v>19999.999999999978</v>
      </c>
      <c r="K146" s="156">
        <f>K143-K144</f>
        <v>1055908.4500317548</v>
      </c>
      <c r="L146" s="102">
        <f>L143-L144</f>
        <v>1549999.9999999716</v>
      </c>
      <c r="M146" s="102">
        <f>M143-M144</f>
        <v>1.0610247905749035E-3</v>
      </c>
      <c r="N146" s="102">
        <f t="shared" ref="N146:P146" si="50">N143-N144</f>
        <v>1.0610247905749035E-3</v>
      </c>
      <c r="O146" s="102">
        <f t="shared" si="50"/>
        <v>-128160.48280816263</v>
      </c>
      <c r="P146" s="103">
        <f t="shared" si="50"/>
        <v>-128160.48280816263</v>
      </c>
      <c r="Q146" s="164"/>
    </row>
    <row r="147" spans="2:17" ht="16.5" thickBot="1">
      <c r="G147" s="104"/>
      <c r="H147" s="105"/>
      <c r="I147" s="11"/>
      <c r="J147" s="11"/>
      <c r="K147" s="11"/>
      <c r="L147" s="11"/>
      <c r="M147" s="11"/>
      <c r="N147" s="11"/>
      <c r="O147" s="11"/>
      <c r="P147" s="11"/>
    </row>
    <row r="148" spans="2:17" ht="18.75">
      <c r="G148" s="104"/>
      <c r="H148" s="5"/>
      <c r="I148" s="163" t="s">
        <v>88</v>
      </c>
      <c r="J148" s="187">
        <f>J143+C17+C18</f>
        <v>30000</v>
      </c>
      <c r="K148" s="5"/>
      <c r="L148" s="5"/>
      <c r="M148" s="169" t="s">
        <v>88</v>
      </c>
      <c r="N148" s="188">
        <f>N143+C17+C18</f>
        <v>10000.004864337048</v>
      </c>
      <c r="P148" s="4"/>
    </row>
    <row r="149" spans="2:17" ht="16.5" thickBot="1">
      <c r="G149" s="104"/>
      <c r="H149" s="5"/>
      <c r="I149" s="106"/>
      <c r="J149" s="190">
        <f>J144</f>
        <v>2.1226464381152514E-11</v>
      </c>
      <c r="K149" s="5"/>
      <c r="L149" s="11"/>
      <c r="M149" s="168"/>
      <c r="N149" s="189">
        <f>N144</f>
        <v>3.8033122584757236E-3</v>
      </c>
      <c r="P149" s="4"/>
    </row>
    <row r="150" spans="2:17" ht="20.25" thickBot="1">
      <c r="B150" s="131" t="s">
        <v>29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7" ht="15.75">
      <c r="B151" s="133" t="s">
        <v>44</v>
      </c>
      <c r="C151" s="134" t="s">
        <v>51</v>
      </c>
      <c r="D151" s="51"/>
      <c r="E151" s="51"/>
      <c r="F151" s="51"/>
      <c r="G151" s="51"/>
      <c r="H151" s="51"/>
      <c r="I151" s="51"/>
      <c r="J151" s="51"/>
      <c r="K151" s="51"/>
      <c r="L151" s="52"/>
    </row>
    <row r="152" spans="2:17" ht="15.75">
      <c r="B152" s="135" t="s">
        <v>52</v>
      </c>
      <c r="C152" s="157">
        <v>15000</v>
      </c>
      <c r="D152" s="53">
        <f t="shared" ref="D152:J152" si="51">C152*SQRT(SQRT(SQRT($L$152/$C$152)))</f>
        <v>16675.864485238857</v>
      </c>
      <c r="E152" s="53">
        <f t="shared" si="51"/>
        <v>18538.963755336707</v>
      </c>
      <c r="F152" s="53">
        <f t="shared" si="51"/>
        <v>20610.216485383316</v>
      </c>
      <c r="G152" s="53">
        <f t="shared" si="51"/>
        <v>22912.878474779201</v>
      </c>
      <c r="H152" s="53">
        <f t="shared" si="51"/>
        <v>25472.803760810955</v>
      </c>
      <c r="I152" s="53">
        <f t="shared" si="51"/>
        <v>28318.734904957746</v>
      </c>
      <c r="J152" s="53">
        <f t="shared" si="51"/>
        <v>31482.625711231922</v>
      </c>
      <c r="K152" s="54">
        <f>AVERAGE(J152,L152)</f>
        <v>33241.312855615965</v>
      </c>
      <c r="L152" s="55">
        <v>35000</v>
      </c>
    </row>
    <row r="153" spans="2:17" ht="15">
      <c r="B153" s="56" t="str">
        <f t="shared" ref="B153:B162" si="52">D14</f>
        <v>n=1</v>
      </c>
      <c r="C153" s="57">
        <f t="shared" ref="C153:L153" si="53">($C32/C$152+$D32+$E32*C$152)</f>
        <v>-1.0390623705333203E-5</v>
      </c>
      <c r="D153" s="57">
        <f t="shared" si="53"/>
        <v>-6.801510750367494E-6</v>
      </c>
      <c r="E153" s="57">
        <f t="shared" si="53"/>
        <v>-2.6712304230492819E-6</v>
      </c>
      <c r="F153" s="57">
        <f t="shared" si="53"/>
        <v>2.0465916129670987E-6</v>
      </c>
      <c r="G153" s="57">
        <f t="shared" si="53"/>
        <v>7.4049265481526609E-6</v>
      </c>
      <c r="H153" s="57">
        <f t="shared" si="53"/>
        <v>1.3463937181844136E-5</v>
      </c>
      <c r="I153" s="57">
        <f t="shared" si="53"/>
        <v>2.0291653423583036E-5</v>
      </c>
      <c r="J153" s="57">
        <f t="shared" si="53"/>
        <v>2.7964736125508828E-5</v>
      </c>
      <c r="K153" s="57">
        <f t="shared" si="53"/>
        <v>3.2258711913279292E-5</v>
      </c>
      <c r="L153" s="58">
        <f t="shared" si="53"/>
        <v>3.6569337822032631E-5</v>
      </c>
    </row>
    <row r="154" spans="2:17" ht="15">
      <c r="B154" s="56" t="str">
        <f t="shared" si="52"/>
        <v>n=2</v>
      </c>
      <c r="C154" s="57">
        <f t="shared" ref="C154:L154" si="54">($C33/C$152+$D33+$E33*C$152)</f>
        <v>-5.591791424048002E-6</v>
      </c>
      <c r="D154" s="57">
        <f t="shared" si="54"/>
        <v>-3.9375003437767793E-6</v>
      </c>
      <c r="E154" s="57">
        <f t="shared" si="54"/>
        <v>-1.5414667336757467E-6</v>
      </c>
      <c r="F154" s="57">
        <f t="shared" si="54"/>
        <v>1.6232118098995633E-6</v>
      </c>
      <c r="G154" s="57">
        <f t="shared" si="54"/>
        <v>5.5920679519440425E-6</v>
      </c>
      <c r="H154" s="57">
        <f t="shared" si="54"/>
        <v>1.0409663575684176E-5</v>
      </c>
      <c r="I154" s="57">
        <f t="shared" si="54"/>
        <v>1.613009011853523E-5</v>
      </c>
      <c r="J154" s="57">
        <f t="shared" si="54"/>
        <v>2.2817575904851851E-5</v>
      </c>
      <c r="K154" s="57">
        <f t="shared" si="54"/>
        <v>2.6649316264806033E-5</v>
      </c>
      <c r="L154" s="58">
        <f t="shared" si="54"/>
        <v>3.0547207294538025E-5</v>
      </c>
    </row>
    <row r="155" spans="2:17" ht="15">
      <c r="B155" s="56" t="str">
        <f t="shared" si="52"/>
        <v>n=3</v>
      </c>
      <c r="C155" s="57">
        <f t="shared" ref="C155:L155" si="55">($C34/C$152+$D34+$E34*C$152)</f>
        <v>-1.1254129893104002E-6</v>
      </c>
      <c r="D155" s="57">
        <f t="shared" si="55"/>
        <v>-1.2818216070994089E-6</v>
      </c>
      <c r="E155" s="57">
        <f t="shared" si="55"/>
        <v>-4.9825166281404964E-7</v>
      </c>
      <c r="F155" s="57">
        <f t="shared" si="55"/>
        <v>1.2340946812871385E-6</v>
      </c>
      <c r="G155" s="57">
        <f t="shared" si="55"/>
        <v>3.93466802072359E-6</v>
      </c>
      <c r="H155" s="57">
        <f t="shared" si="55"/>
        <v>7.6337900979544618E-6</v>
      </c>
      <c r="I155" s="57">
        <f t="shared" si="55"/>
        <v>1.237299425159083E-5</v>
      </c>
      <c r="J155" s="57">
        <f t="shared" si="55"/>
        <v>1.8205491748184659E-5</v>
      </c>
      <c r="K155" s="57">
        <f t="shared" si="55"/>
        <v>2.1644267389586856E-5</v>
      </c>
      <c r="L155" s="58">
        <f t="shared" si="55"/>
        <v>2.5196769232517223E-5</v>
      </c>
    </row>
    <row r="156" spans="2:17" ht="15">
      <c r="B156" s="56" t="str">
        <f t="shared" si="52"/>
        <v>n=4</v>
      </c>
      <c r="C156" s="57">
        <f t="shared" ref="C156:L156" si="56">($C35/C$152+$D35+$E35*C$152)</f>
        <v>1.520259553230131E-6</v>
      </c>
      <c r="D156" s="57">
        <f t="shared" si="56"/>
        <v>2.3291470138384377E-7</v>
      </c>
      <c r="E156" s="57">
        <f t="shared" si="56"/>
        <v>7.0974066903062045E-8</v>
      </c>
      <c r="F156" s="57">
        <f t="shared" si="56"/>
        <v>1.0326193980333446E-6</v>
      </c>
      <c r="G156" s="57">
        <f t="shared" si="56"/>
        <v>3.1286479435076869E-6</v>
      </c>
      <c r="H156" s="57">
        <f t="shared" si="56"/>
        <v>6.3825936828758848E-6</v>
      </c>
      <c r="I156" s="57">
        <f t="shared" si="56"/>
        <v>1.0830991563456075E-5</v>
      </c>
      <c r="J156" s="57">
        <f t="shared" si="56"/>
        <v>1.6523787710732502E-5</v>
      </c>
      <c r="K156" s="57">
        <f t="shared" si="56"/>
        <v>1.9948964340503955E-5</v>
      </c>
      <c r="L156" s="58">
        <f t="shared" si="56"/>
        <v>2.3524900217996501E-5</v>
      </c>
    </row>
    <row r="157" spans="2:17" ht="15">
      <c r="B157" s="56" t="str">
        <f t="shared" si="52"/>
        <v>n=5</v>
      </c>
      <c r="C157" s="57">
        <f t="shared" ref="C157:L157" si="57">($C36/C$152+$D36+$E36*C$152)</f>
        <v>-1.7537195021074788E-7</v>
      </c>
      <c r="D157" s="57">
        <f t="shared" si="57"/>
        <v>-9.7282021010238899E-7</v>
      </c>
      <c r="E157" s="57">
        <f t="shared" si="57"/>
        <v>-4.8998375102561555E-7</v>
      </c>
      <c r="F157" s="57">
        <f t="shared" si="57"/>
        <v>1.2785586620396133E-6</v>
      </c>
      <c r="G157" s="57">
        <f t="shared" si="57"/>
        <v>4.3526640301212147E-6</v>
      </c>
      <c r="H157" s="57">
        <f t="shared" si="57"/>
        <v>8.7668480724933386E-6</v>
      </c>
      <c r="I157" s="57">
        <f t="shared" si="57"/>
        <v>1.4570672765402162E-5</v>
      </c>
      <c r="J157" s="57">
        <f t="shared" si="57"/>
        <v>2.1829302818521205E-5</v>
      </c>
      <c r="K157" s="57">
        <f t="shared" si="57"/>
        <v>2.6145442719577566E-5</v>
      </c>
      <c r="L157" s="58">
        <f t="shared" si="57"/>
        <v>3.0624237337193406E-5</v>
      </c>
    </row>
    <row r="158" spans="2:17" ht="15">
      <c r="B158" s="56" t="str">
        <f t="shared" si="52"/>
        <v>n=6</v>
      </c>
      <c r="C158" s="57">
        <f t="shared" ref="C158:L158" si="58">($C37/C$152+$D37+$E37*C$152)</f>
        <v>-3.4437413179658221E-6</v>
      </c>
      <c r="D158" s="57">
        <f t="shared" si="58"/>
        <v>-3.1641087826789086E-6</v>
      </c>
      <c r="E158" s="57">
        <f t="shared" si="58"/>
        <v>-1.4603767156708678E-6</v>
      </c>
      <c r="F158" s="57">
        <f t="shared" si="58"/>
        <v>1.6865842006001918E-6</v>
      </c>
      <c r="G158" s="57">
        <f t="shared" si="58"/>
        <v>6.3121076995451811E-6</v>
      </c>
      <c r="H158" s="57">
        <f t="shared" si="58"/>
        <v>1.2468128653743044E-5</v>
      </c>
      <c r="I158" s="57">
        <f t="shared" si="58"/>
        <v>2.022376619401714E-5</v>
      </c>
      <c r="J158" s="57">
        <f t="shared" si="58"/>
        <v>2.966609977148568E-5</v>
      </c>
      <c r="K158" s="57">
        <f t="shared" si="58"/>
        <v>3.5200901565693481E-5</v>
      </c>
      <c r="L158" s="58">
        <f t="shared" si="58"/>
        <v>4.0901146876127045E-5</v>
      </c>
    </row>
    <row r="159" spans="2:17" ht="15">
      <c r="B159" s="56" t="str">
        <f t="shared" si="52"/>
        <v>n=7</v>
      </c>
      <c r="C159" s="57">
        <f t="shared" ref="C159:L159" si="59">($C38/C$152+$D38+$E38*C$152)</f>
        <v>-7.0055196141904252E-6</v>
      </c>
      <c r="D159" s="57">
        <f t="shared" si="59"/>
        <v>-5.5392615898561427E-6</v>
      </c>
      <c r="E159" s="57">
        <f t="shared" si="59"/>
        <v>-2.5071536285897707E-6</v>
      </c>
      <c r="F159" s="57">
        <f t="shared" si="59"/>
        <v>2.1248484465867323E-6</v>
      </c>
      <c r="G159" s="57">
        <f t="shared" si="59"/>
        <v>8.4087522489985708E-6</v>
      </c>
      <c r="H159" s="57">
        <f t="shared" si="59"/>
        <v>1.6415112764119587E-5</v>
      </c>
      <c r="I159" s="57">
        <f t="shared" si="59"/>
        <v>2.6233824533241967E-5</v>
      </c>
      <c r="J159" s="57">
        <f t="shared" si="59"/>
        <v>3.7975130979566482E-5</v>
      </c>
      <c r="K159" s="57">
        <f t="shared" si="59"/>
        <v>4.4789729903562769E-5</v>
      </c>
      <c r="L159" s="58">
        <f t="shared" si="59"/>
        <v>5.1770862209315609E-5</v>
      </c>
    </row>
    <row r="160" spans="2:17" ht="15">
      <c r="B160" s="56" t="str">
        <f t="shared" si="52"/>
        <v>n=8</v>
      </c>
      <c r="C160" s="57">
        <f t="shared" ref="C160:L160" si="60">($C39/C$152+$D39+$E39*C$152)</f>
        <v>-1.0657071292911085E-5</v>
      </c>
      <c r="D160" s="57">
        <f t="shared" si="60"/>
        <v>-7.9706707432402262E-6</v>
      </c>
      <c r="E160" s="57">
        <f t="shared" si="60"/>
        <v>-3.5773014915363498E-6</v>
      </c>
      <c r="F160" s="57">
        <f t="shared" si="60"/>
        <v>2.5723647322507375E-6</v>
      </c>
      <c r="G160" s="57">
        <f t="shared" si="60"/>
        <v>1.0547375708725462E-5</v>
      </c>
      <c r="H160" s="57">
        <f t="shared" si="60"/>
        <v>2.0437273989984585E-5</v>
      </c>
      <c r="I160" s="57">
        <f t="shared" si="60"/>
        <v>3.2353102273611096E-5</v>
      </c>
      <c r="J160" s="57">
        <f t="shared" si="60"/>
        <v>4.6428650177952896E-5</v>
      </c>
      <c r="K160" s="57">
        <f t="shared" si="60"/>
        <v>5.454175158270031E-5</v>
      </c>
      <c r="L160" s="58">
        <f t="shared" si="60"/>
        <v>6.2821956417343124E-5</v>
      </c>
    </row>
    <row r="161" spans="2:14" ht="15">
      <c r="B161" s="56" t="str">
        <f t="shared" si="52"/>
        <v>n=9</v>
      </c>
      <c r="C161" s="57">
        <f t="shared" ref="C161:L161" si="61">($C40/C$152+$D40+$E40*C$152)</f>
        <v>-1.4346831846901638E-5</v>
      </c>
      <c r="D161" s="57">
        <f t="shared" si="61"/>
        <v>-1.0426023427051611E-5</v>
      </c>
      <c r="E161" s="57">
        <f t="shared" si="61"/>
        <v>-4.657396375411856E-6</v>
      </c>
      <c r="F161" s="57">
        <f t="shared" si="61"/>
        <v>3.0238188224198086E-6</v>
      </c>
      <c r="G161" s="57">
        <f t="shared" si="61"/>
        <v>1.2703866011630222E-5</v>
      </c>
      <c r="H161" s="57">
        <f t="shared" si="61"/>
        <v>2.4491431704663818E-5</v>
      </c>
      <c r="I161" s="57">
        <f t="shared" si="61"/>
        <v>3.8518865401512061E-5</v>
      </c>
      <c r="J161" s="57">
        <f t="shared" si="61"/>
        <v>5.4943665595442103E-5</v>
      </c>
      <c r="K161" s="57">
        <f t="shared" si="61"/>
        <v>6.4363230754114744E-5</v>
      </c>
      <c r="L161" s="58">
        <f t="shared" si="61"/>
        <v>7.3950248148875046E-5</v>
      </c>
    </row>
    <row r="162" spans="2:14" ht="15.75" thickBot="1">
      <c r="B162" s="59" t="str">
        <f t="shared" si="52"/>
        <v>n=10</v>
      </c>
      <c r="C162" s="60">
        <f t="shared" ref="C162:L162" si="62">($C41/C$152+$D41+$E41*C$152)</f>
        <v>-1.2351112820805087E-4</v>
      </c>
      <c r="D162" s="60">
        <f t="shared" si="62"/>
        <v>-8.3009450714988326E-5</v>
      </c>
      <c r="E162" s="60">
        <f t="shared" si="62"/>
        <v>-3.6562711173238429E-5</v>
      </c>
      <c r="F162" s="60">
        <f t="shared" si="62"/>
        <v>1.635058933518313E-5</v>
      </c>
      <c r="G162" s="60">
        <f t="shared" si="62"/>
        <v>7.6324555568421898E-5</v>
      </c>
      <c r="H162" s="60">
        <f t="shared" si="62"/>
        <v>1.4403256866811303E-4</v>
      </c>
      <c r="I162" s="60">
        <f t="shared" si="62"/>
        <v>2.2023484680928256E-4</v>
      </c>
      <c r="J162" s="60">
        <f t="shared" si="62"/>
        <v>3.0578698084697477E-4</v>
      </c>
      <c r="K162" s="60">
        <f t="shared" si="62"/>
        <v>3.5363392468223747E-4</v>
      </c>
      <c r="L162" s="61">
        <f t="shared" si="62"/>
        <v>4.0164954079691204E-4</v>
      </c>
    </row>
    <row r="164" spans="2:14" ht="16.5" thickBot="1">
      <c r="B164" s="173"/>
      <c r="C164" s="174" t="s">
        <v>74</v>
      </c>
      <c r="D164" s="175"/>
      <c r="H164" s="63"/>
      <c r="K164" s="63"/>
      <c r="L164" s="63"/>
    </row>
    <row r="165" spans="2:14" ht="15.75">
      <c r="B165" s="176"/>
      <c r="C165" s="204" t="s">
        <v>77</v>
      </c>
      <c r="D165" s="200"/>
      <c r="F165" s="38"/>
      <c r="G165" s="194"/>
      <c r="H165" s="64"/>
      <c r="I165" s="64"/>
      <c r="J165" s="64"/>
      <c r="K165" s="64"/>
      <c r="L165" s="64"/>
    </row>
    <row r="166" spans="2:14" ht="15.75">
      <c r="B166" s="171" t="s">
        <v>76</v>
      </c>
      <c r="C166" s="205">
        <f>1/L145</f>
        <v>6.4516129032251124E-7</v>
      </c>
      <c r="D166" s="201"/>
      <c r="E166" s="166"/>
      <c r="F166" s="63"/>
      <c r="G166" s="193"/>
    </row>
    <row r="167" spans="2:14" ht="15.75">
      <c r="B167" s="171" t="s">
        <v>75</v>
      </c>
      <c r="C167" s="205">
        <f>1/L146</f>
        <v>6.4516129032259245E-7</v>
      </c>
      <c r="D167" s="201"/>
      <c r="E167" s="166"/>
      <c r="F167" s="165"/>
    </row>
    <row r="168" spans="2:14" ht="15.75">
      <c r="B168" s="171"/>
      <c r="C168" s="206"/>
      <c r="D168" s="202"/>
      <c r="E168" s="38"/>
      <c r="F168" s="38"/>
    </row>
    <row r="169" spans="2:14" ht="15.75">
      <c r="B169" s="171"/>
      <c r="C169" s="207" t="s">
        <v>69</v>
      </c>
      <c r="D169" s="200"/>
    </row>
    <row r="170" spans="2:14" ht="15.75">
      <c r="B170" s="171" t="s">
        <v>75</v>
      </c>
      <c r="C170" s="205">
        <f>J145</f>
        <v>20000.000000000022</v>
      </c>
      <c r="D170" s="203"/>
    </row>
    <row r="171" spans="2:14" ht="16.5" thickBot="1">
      <c r="B171" s="172" t="s">
        <v>76</v>
      </c>
      <c r="C171" s="208">
        <f>J146</f>
        <v>19999.999999999978</v>
      </c>
      <c r="D171" s="203"/>
      <c r="F171" s="38"/>
    </row>
    <row r="175" spans="2:14">
      <c r="N175" s="107"/>
    </row>
    <row r="191" spans="2:12" ht="15">
      <c r="B191" s="65"/>
      <c r="C191" s="64"/>
      <c r="D191" s="64"/>
      <c r="E191" s="64"/>
      <c r="F191" s="64"/>
      <c r="G191" s="64"/>
      <c r="H191" s="64"/>
      <c r="I191" s="64"/>
      <c r="J191" s="64"/>
      <c r="K191" s="64"/>
      <c r="L191" s="64"/>
    </row>
  </sheetData>
  <mergeCells count="2">
    <mergeCell ref="F31:G31"/>
    <mergeCell ref="M90:P90"/>
  </mergeCells>
  <hyperlinks>
    <hyperlink ref="K3" r:id="rId1"/>
  </hyperlinks>
  <printOptions headings="1" gridLines="1" gridLinesSet="0"/>
  <pageMargins left="0.25" right="0.38" top="0.34" bottom="0.77" header="0.35433070866141736" footer="0.6"/>
  <pageSetup paperSize="9" scale="65" orientation="portrait" horizontalDpi="4294967292" verticalDpi="4294967292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baseColWidth="10" defaultRowHeight="14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Rose-Drago-FLUORESCENCE</vt:lpstr>
      <vt:lpstr>Rose-Drago-ABSORBANCE</vt:lpstr>
      <vt:lpstr>Rose-Drago development</vt:lpstr>
      <vt:lpstr>'Rose-Drago-ABSORBANCE'!Área_de_impresión</vt:lpstr>
      <vt:lpstr>'Rose-Drago-FLUORESCENCE'!Área_de_impresión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 FREIXA</dc:creator>
  <cp:lastModifiedBy>ZORAIDA FREIXA</cp:lastModifiedBy>
  <dcterms:created xsi:type="dcterms:W3CDTF">2022-01-04T02:51:04Z</dcterms:created>
  <dcterms:modified xsi:type="dcterms:W3CDTF">2022-01-15T15:59:30Z</dcterms:modified>
</cp:coreProperties>
</file>