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pfezof\Dropbox\association constants\TEMPLATES\"/>
    </mc:Choice>
  </mc:AlternateContent>
  <bookViews>
    <workbookView xWindow="0" yWindow="0" windowWidth="28800" windowHeight="12300"/>
  </bookViews>
  <sheets>
    <sheet name="B-H-ABSORBANCE" sheetId="1" r:id="rId1"/>
    <sheet name="B-H-FLUORESCENCE" sheetId="2" r:id="rId2"/>
    <sheet name="Benesi-Hildebrant theory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9" i="2"/>
  <c r="H24" i="2" l="1"/>
  <c r="J24" i="2" s="1"/>
  <c r="F24" i="2"/>
  <c r="E24" i="2"/>
  <c r="H23" i="2"/>
  <c r="J23" i="2" s="1"/>
  <c r="F23" i="2"/>
  <c r="E23" i="2"/>
  <c r="H22" i="2"/>
  <c r="J22" i="2" s="1"/>
  <c r="F22" i="2"/>
  <c r="E22" i="2"/>
  <c r="H21" i="2"/>
  <c r="J21" i="2" s="1"/>
  <c r="F21" i="2"/>
  <c r="E21" i="2"/>
  <c r="H20" i="2"/>
  <c r="J20" i="2" s="1"/>
  <c r="F20" i="2"/>
  <c r="E20" i="2"/>
  <c r="H19" i="2"/>
  <c r="J19" i="2" s="1"/>
  <c r="F19" i="2"/>
  <c r="E19" i="2"/>
  <c r="H18" i="2"/>
  <c r="J18" i="2" s="1"/>
  <c r="F18" i="2"/>
  <c r="E18" i="2"/>
  <c r="H17" i="2"/>
  <c r="J17" i="2" s="1"/>
  <c r="F17" i="2"/>
  <c r="E17" i="2"/>
  <c r="H16" i="2"/>
  <c r="J16" i="2" s="1"/>
  <c r="F16" i="2"/>
  <c r="E16" i="2"/>
  <c r="H15" i="2"/>
  <c r="J15" i="2" s="1"/>
  <c r="F15" i="2"/>
  <c r="E15" i="2"/>
  <c r="H14" i="2"/>
  <c r="J14" i="2" s="1"/>
  <c r="F14" i="2"/>
  <c r="E14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H10" i="2" s="1"/>
  <c r="G10" i="2"/>
  <c r="N49" i="1"/>
  <c r="N46" i="1"/>
  <c r="N47" i="1"/>
  <c r="N45" i="1"/>
  <c r="J50" i="1"/>
  <c r="J49" i="1"/>
  <c r="H14" i="1"/>
  <c r="H24" i="1"/>
  <c r="F24" i="1"/>
  <c r="E24" i="1"/>
  <c r="H23" i="1"/>
  <c r="F23" i="1"/>
  <c r="E23" i="1"/>
  <c r="H22" i="1"/>
  <c r="L22" i="1" s="1"/>
  <c r="F22" i="1"/>
  <c r="E22" i="1"/>
  <c r="H21" i="1"/>
  <c r="F21" i="1"/>
  <c r="E21" i="1"/>
  <c r="H20" i="1"/>
  <c r="L20" i="1" s="1"/>
  <c r="F20" i="1"/>
  <c r="E20" i="1"/>
  <c r="H19" i="1"/>
  <c r="L19" i="1" s="1"/>
  <c r="F19" i="1"/>
  <c r="E19" i="1"/>
  <c r="H18" i="1"/>
  <c r="F18" i="1"/>
  <c r="E18" i="1"/>
  <c r="H17" i="1"/>
  <c r="L17" i="1" s="1"/>
  <c r="F17" i="1"/>
  <c r="E17" i="1"/>
  <c r="H16" i="1"/>
  <c r="F16" i="1"/>
  <c r="E16" i="1"/>
  <c r="H15" i="1"/>
  <c r="L15" i="1" s="1"/>
  <c r="F15" i="1"/>
  <c r="E15" i="1"/>
  <c r="L14" i="1"/>
  <c r="F14" i="1"/>
  <c r="E14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H10" i="1" s="1"/>
  <c r="G10" i="1"/>
  <c r="D46" i="2" l="1"/>
  <c r="D47" i="2"/>
  <c r="D45" i="2"/>
  <c r="L16" i="2"/>
  <c r="L18" i="2"/>
  <c r="L20" i="2"/>
  <c r="L22" i="2"/>
  <c r="L14" i="2"/>
  <c r="L15" i="2"/>
  <c r="L17" i="2"/>
  <c r="L19" i="2"/>
  <c r="L21" i="2"/>
  <c r="L23" i="2"/>
  <c r="L24" i="2"/>
  <c r="I14" i="2"/>
  <c r="J45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L23" i="1"/>
  <c r="L18" i="1"/>
  <c r="L21" i="1"/>
  <c r="L16" i="1"/>
  <c r="L24" i="1"/>
  <c r="I14" i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J14" i="1"/>
  <c r="J15" i="1"/>
  <c r="J16" i="1"/>
  <c r="J17" i="1"/>
  <c r="J18" i="1"/>
  <c r="J19" i="1"/>
  <c r="J20" i="1"/>
  <c r="J21" i="1"/>
  <c r="J22" i="1"/>
  <c r="J23" i="1"/>
  <c r="J24" i="1"/>
  <c r="J46" i="2" l="1"/>
  <c r="K14" i="2"/>
  <c r="J47" i="2"/>
  <c r="D50" i="2"/>
  <c r="D49" i="2"/>
  <c r="N46" i="2"/>
  <c r="N47" i="2"/>
  <c r="N49" i="2" s="1"/>
  <c r="N45" i="2"/>
  <c r="D45" i="1"/>
  <c r="D47" i="1"/>
  <c r="D46" i="1"/>
  <c r="K14" i="1"/>
  <c r="J47" i="1"/>
  <c r="J46" i="1"/>
  <c r="J45" i="1"/>
  <c r="J50" i="2" l="1"/>
  <c r="J49" i="2"/>
  <c r="D50" i="1"/>
  <c r="D49" i="1"/>
</calcChain>
</file>

<file path=xl/sharedStrings.xml><?xml version="1.0" encoding="utf-8"?>
<sst xmlns="http://schemas.openxmlformats.org/spreadsheetml/2006/main" count="62" uniqueCount="35">
  <si>
    <t>INSTRUCTIONS</t>
  </si>
  <si>
    <t>Fill only the gray cells. The rest will be updated automatically.</t>
  </si>
  <si>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</si>
  <si>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</si>
  <si>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 Light"/>
        <family val="2"/>
        <scheme val="major"/>
      </rPr>
      <t>hg</t>
    </r>
    <r>
      <rPr>
        <b/>
        <sz val="11"/>
        <color theme="1"/>
        <rFont val="Calibri Light"/>
        <family val="2"/>
        <scheme val="major"/>
      </rPr>
      <t xml:space="preserve"> from final point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</si>
  <si>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</si>
  <si>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</si>
  <si>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1/[G]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</si>
  <si>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log[G]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</si>
  <si>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obs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</si>
  <si>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</si>
  <si>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1/(A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</si>
  <si>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/(A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</si>
  <si>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log(1/(A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</t>
    </r>
  </si>
  <si>
    <r>
      <t>log((A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)/(A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-A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</t>
    </r>
  </si>
  <si>
    <t>r2</t>
  </si>
  <si>
    <t>slope</t>
  </si>
  <si>
    <t>oo</t>
  </si>
  <si>
    <t>K</t>
  </si>
  <si>
    <r>
      <rPr>
        <b/>
        <sz val="11"/>
        <color rgb="FFC00000"/>
        <rFont val="Symbol"/>
        <family val="1"/>
        <charset val="2"/>
      </rPr>
      <t>e</t>
    </r>
    <r>
      <rPr>
        <b/>
        <vertAlign val="subscript"/>
        <sz val="11"/>
        <color rgb="FFC00000"/>
        <rFont val="Calibri"/>
        <family val="2"/>
        <scheme val="minor"/>
      </rPr>
      <t>HG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</si>
  <si>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obs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</si>
  <si>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</si>
  <si>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1/(F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</si>
  <si>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/(F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</si>
  <si>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log(1/(F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</t>
    </r>
  </si>
  <si>
    <r>
      <t>log((F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)/(F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</si>
  <si>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</si>
  <si>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Symbol"/>
        <family val="1"/>
        <charset val="2"/>
      </rPr>
      <t>f</t>
    </r>
    <r>
      <rPr>
        <b/>
        <vertAlign val="subscript"/>
        <sz val="11"/>
        <color theme="1"/>
        <rFont val="Calibri Light"/>
        <family val="2"/>
        <scheme val="major"/>
      </rPr>
      <t>hg</t>
    </r>
    <r>
      <rPr>
        <b/>
        <sz val="11"/>
        <color theme="1"/>
        <rFont val="Calibri Light"/>
        <family val="2"/>
        <scheme val="major"/>
      </rPr>
      <t xml:space="preserve"> from final point</t>
    </r>
  </si>
  <si>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*I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*</t>
    </r>
    <r>
      <rPr>
        <sz val="11"/>
        <color theme="1"/>
        <rFont val="Symbol"/>
        <family val="1"/>
        <charset val="2"/>
      </rPr>
      <t>e</t>
    </r>
  </si>
  <si>
    <r>
      <rPr>
        <b/>
        <sz val="11"/>
        <color rgb="FFC00000"/>
        <rFont val="Symbol"/>
        <family val="1"/>
        <charset val="2"/>
      </rPr>
      <t>f</t>
    </r>
    <r>
      <rPr>
        <b/>
        <vertAlign val="subscript"/>
        <sz val="11"/>
        <color rgb="FFC00000"/>
        <rFont val="Calibri"/>
        <family val="2"/>
        <scheme val="minor"/>
      </rPr>
      <t>HG</t>
    </r>
  </si>
  <si>
    <r>
      <rPr>
        <b/>
        <sz val="11"/>
        <color theme="1"/>
        <rFont val="Symbol"/>
        <family val="1"/>
        <charset val="2"/>
      </rPr>
      <t>f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</si>
  <si>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Fill only the gray cells. The rest will be updated automatically. In the formulas epsilon has been substituted by (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 Light"/>
        <family val="2"/>
        <scheme val="major"/>
      </rPr>
      <t>·</t>
    </r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·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).</t>
    </r>
  </si>
  <si>
    <r>
      <rPr>
        <b/>
        <sz val="11"/>
        <color theme="1"/>
        <rFont val="Symbol"/>
        <family val="1"/>
        <charset val="2"/>
      </rPr>
      <t>l</t>
    </r>
    <r>
      <rPr>
        <b/>
        <vertAlign val="subscript"/>
        <sz val="11"/>
        <color theme="1"/>
        <rFont val="Calibri Light"/>
        <family val="2"/>
        <scheme val="major"/>
      </rPr>
      <t>obs</t>
    </r>
    <r>
      <rPr>
        <b/>
        <sz val="11"/>
        <color theme="1"/>
        <rFont val="Calibri"/>
        <family val="2"/>
        <scheme val="minor"/>
      </rPr>
      <t xml:space="preserve"> (nm)</t>
    </r>
  </si>
  <si>
    <r>
      <rPr>
        <b/>
        <sz val="11"/>
        <color theme="1"/>
        <rFont val="Symbol"/>
        <family val="1"/>
        <charset val="2"/>
      </rPr>
      <t>l</t>
    </r>
    <r>
      <rPr>
        <b/>
        <vertAlign val="subscript"/>
        <sz val="11"/>
        <color theme="1"/>
        <rFont val="Calibri"/>
        <family val="2"/>
        <scheme val="minor"/>
      </rPr>
      <t>exc</t>
    </r>
    <r>
      <rPr>
        <b/>
        <sz val="11"/>
        <color theme="1"/>
        <rFont val="Calibri"/>
        <family val="2"/>
        <scheme val="minor"/>
      </rPr>
      <t xml:space="preserve"> (nm)</t>
    </r>
  </si>
  <si>
    <r>
      <rPr>
        <b/>
        <sz val="11"/>
        <color theme="1"/>
        <rFont val="Symbol"/>
        <family val="1"/>
        <charset val="2"/>
      </rPr>
      <t>l</t>
    </r>
    <r>
      <rPr>
        <b/>
        <vertAlign val="subscript"/>
        <sz val="11"/>
        <color theme="1"/>
        <rFont val="Calibri"/>
        <family val="2"/>
        <scheme val="minor"/>
      </rPr>
      <t>obs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</si>
</sst>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E+00"/>
    <numFmt numFmtId="165" formatCode="0.0"/>
    <numFmt numFmtId="166" formatCode="0.000000E+00"/>
    <numFmt numFmtId="167" formatCode="0&quot; nm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Symbol"/>
      <family val="1"/>
      <charset val="2"/>
    </font>
    <font>
      <b/>
      <vertAlign val="subscript"/>
      <sz val="11"/>
      <color rgb="FFC0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/>
    <xf numFmtId="11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1" fontId="0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164" fontId="0" fillId="0" borderId="3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1" fontId="11" fillId="0" borderId="0" xfId="0" applyNumberFormat="1" applyFont="1" applyFill="1" applyBorder="1"/>
    <xf numFmtId="11" fontId="7" fillId="0" borderId="0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1" fontId="0" fillId="3" borderId="0" xfId="0" applyNumberFormat="1" applyFont="1" applyFill="1" applyBorder="1"/>
    <xf numFmtId="164" fontId="0" fillId="3" borderId="0" xfId="0" applyNumberFormat="1" applyFont="1" applyFill="1" applyBorder="1"/>
    <xf numFmtId="164" fontId="12" fillId="0" borderId="0" xfId="0" applyNumberFormat="1" applyFont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ont="1"/>
    <xf numFmtId="11" fontId="0" fillId="0" borderId="6" xfId="0" applyNumberFormat="1" applyFont="1" applyFill="1" applyBorder="1"/>
    <xf numFmtId="164" fontId="13" fillId="4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11" fontId="0" fillId="0" borderId="3" xfId="0" applyNumberFormat="1" applyFont="1" applyFill="1" applyBorder="1"/>
    <xf numFmtId="11" fontId="0" fillId="3" borderId="8" xfId="0" applyNumberFormat="1" applyFont="1" applyFill="1" applyBorder="1"/>
    <xf numFmtId="164" fontId="12" fillId="0" borderId="8" xfId="0" applyNumberFormat="1" applyFont="1" applyBorder="1"/>
    <xf numFmtId="164" fontId="12" fillId="0" borderId="8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3" fillId="0" borderId="0" xfId="0" applyFont="1" applyFill="1" applyBorder="1"/>
    <xf numFmtId="166" fontId="2" fillId="0" borderId="0" xfId="0" applyNumberFormat="1" applyFont="1" applyFill="1" applyBorder="1"/>
    <xf numFmtId="0" fontId="11" fillId="0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/>
    <xf numFmtId="0" fontId="2" fillId="0" borderId="0" xfId="0" applyFont="1" applyFill="1"/>
    <xf numFmtId="11" fontId="13" fillId="0" borderId="0" xfId="0" applyNumberFormat="1" applyFont="1" applyFill="1" applyBorder="1"/>
    <xf numFmtId="9" fontId="0" fillId="0" borderId="0" xfId="0" applyNumberFormat="1" applyFill="1" applyBorder="1"/>
    <xf numFmtId="164" fontId="2" fillId="0" borderId="0" xfId="0" applyNumberFormat="1" applyFont="1" applyFill="1"/>
    <xf numFmtId="164" fontId="0" fillId="3" borderId="0" xfId="0" applyNumberFormat="1" applyFill="1"/>
    <xf numFmtId="1" fontId="11" fillId="0" borderId="0" xfId="0" applyNumberFormat="1" applyFont="1"/>
    <xf numFmtId="0" fontId="11" fillId="0" borderId="0" xfId="0" applyFont="1"/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Fill="1"/>
    <xf numFmtId="11" fontId="7" fillId="0" borderId="0" xfId="0" applyNumberFormat="1" applyFont="1" applyFill="1"/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3" fillId="0" borderId="12" xfId="0" applyFont="1" applyBorder="1"/>
    <xf numFmtId="165" fontId="0" fillId="0" borderId="13" xfId="0" applyNumberFormat="1" applyBorder="1"/>
    <xf numFmtId="165" fontId="13" fillId="0" borderId="11" xfId="0" applyNumberFormat="1" applyFont="1" applyBorder="1"/>
    <xf numFmtId="0" fontId="3" fillId="0" borderId="0" xfId="0" applyFont="1" applyBorder="1"/>
    <xf numFmtId="165" fontId="13" fillId="0" borderId="14" xfId="0" applyNumberFormat="1" applyFont="1" applyBorder="1"/>
    <xf numFmtId="165" fontId="0" fillId="0" borderId="0" xfId="0" applyNumberFormat="1" applyBorder="1"/>
    <xf numFmtId="165" fontId="0" fillId="0" borderId="14" xfId="0" applyNumberFormat="1" applyBorder="1"/>
    <xf numFmtId="165" fontId="0" fillId="0" borderId="11" xfId="0" applyNumberFormat="1" applyBorder="1"/>
    <xf numFmtId="0" fontId="13" fillId="0" borderId="12" xfId="0" applyFont="1" applyBorder="1"/>
    <xf numFmtId="164" fontId="0" fillId="3" borderId="13" xfId="0" applyNumberFormat="1" applyFill="1" applyBorder="1"/>
    <xf numFmtId="11" fontId="0" fillId="2" borderId="6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0" xfId="0" applyFont="1"/>
    <xf numFmtId="0" fontId="0" fillId="6" borderId="0" xfId="0" applyFill="1" applyAlignment="1">
      <alignment horizontal="center"/>
    </xf>
    <xf numFmtId="11" fontId="0" fillId="2" borderId="6" xfId="0" applyNumberFormat="1" applyFont="1" applyFill="1" applyBorder="1" applyAlignment="1"/>
    <xf numFmtId="11" fontId="0" fillId="3" borderId="0" xfId="0" applyNumberFormat="1" applyFont="1" applyFill="1" applyBorder="1" applyAlignment="1"/>
    <xf numFmtId="164" fontId="12" fillId="0" borderId="0" xfId="0" applyNumberFormat="1" applyFont="1" applyBorder="1" applyAlignment="1"/>
    <xf numFmtId="164" fontId="0" fillId="0" borderId="0" xfId="0" applyNumberFormat="1" applyBorder="1" applyAlignment="1"/>
    <xf numFmtId="164" fontId="0" fillId="3" borderId="0" xfId="0" applyNumberFormat="1" applyFont="1" applyFill="1" applyBorder="1" applyAlignment="1"/>
    <xf numFmtId="164" fontId="0" fillId="0" borderId="7" xfId="0" applyNumberFormat="1" applyBorder="1" applyAlignment="1"/>
    <xf numFmtId="11" fontId="0" fillId="0" borderId="6" xfId="0" applyNumberFormat="1" applyFont="1" applyFill="1" applyBorder="1" applyAlignment="1"/>
    <xf numFmtId="164" fontId="13" fillId="4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2" fillId="0" borderId="7" xfId="0" applyNumberFormat="1" applyFont="1" applyBorder="1" applyAlignment="1"/>
    <xf numFmtId="164" fontId="13" fillId="3" borderId="0" xfId="0" applyNumberFormat="1" applyFont="1" applyFill="1" applyBorder="1" applyAlignment="1"/>
    <xf numFmtId="11" fontId="0" fillId="0" borderId="3" xfId="0" applyNumberFormat="1" applyFont="1" applyFill="1" applyBorder="1" applyAlignment="1"/>
    <xf numFmtId="11" fontId="0" fillId="3" borderId="8" xfId="0" applyNumberFormat="1" applyFont="1" applyFill="1" applyBorder="1" applyAlignment="1"/>
    <xf numFmtId="164" fontId="12" fillId="0" borderId="8" xfId="0" applyNumberFormat="1" applyFont="1" applyBorder="1" applyAlignment="1"/>
    <xf numFmtId="164" fontId="0" fillId="0" borderId="8" xfId="0" applyNumberFormat="1" applyBorder="1" applyAlignment="1"/>
    <xf numFmtId="164" fontId="0" fillId="3" borderId="8" xfId="0" applyNumberFormat="1" applyFont="1" applyFill="1" applyBorder="1" applyAlignment="1"/>
    <xf numFmtId="164" fontId="2" fillId="0" borderId="8" xfId="0" applyNumberFormat="1" applyFont="1" applyBorder="1" applyAlignment="1"/>
    <xf numFmtId="164" fontId="12" fillId="0" borderId="4" xfId="0" applyNumberFormat="1" applyFont="1" applyBorder="1" applyAlignment="1"/>
    <xf numFmtId="0" fontId="1" fillId="0" borderId="1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7" fontId="1" fillId="5" borderId="16" xfId="0" applyNumberFormat="1" applyFont="1" applyFill="1" applyBorder="1" applyAlignment="1">
      <alignment horizontal="center"/>
    </xf>
    <xf numFmtId="167" fontId="1" fillId="5" borderId="7" xfId="0" applyNumberFormat="1" applyFont="1" applyFill="1" applyBorder="1" applyAlignment="1">
      <alignment horizontal="center"/>
    </xf>
    <xf numFmtId="164" fontId="0" fillId="0" borderId="11" xfId="0" applyNumberFormat="1" applyBorder="1"/>
    <xf numFmtId="164" fontId="13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'B-H-ABSORBANCE'!$B$8</c:f>
              <c:strCache>
                <c:ptCount val="1"/>
                <c:pt idx="0">
                  <c:v>325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3292286873268783"/>
                  <c:y val="0.2423461325857853"/>
                </c:manualLayout>
              </c:layout>
              <c:numFmt formatCode="0.000E+00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'B-H-ABSORBANCE'!$E$14:$E$24</c:f>
              <c:numCache>
                <c:formatCode>0.000E+00</c:formatCode>
                <c:ptCount val="11"/>
                <c:pt idx="0">
                  <c:v>20000000</c:v>
                </c:pt>
                <c:pt idx="1">
                  <c:v>11111111.111111112</c:v>
                </c:pt>
                <c:pt idx="2">
                  <c:v>7692307.692307692</c:v>
                </c:pt>
                <c:pt idx="3">
                  <c:v>5882352.9411764704</c:v>
                </c:pt>
                <c:pt idx="4">
                  <c:v>4761904.7619047621</c:v>
                </c:pt>
                <c:pt idx="5">
                  <c:v>4000000</c:v>
                </c:pt>
                <c:pt idx="6">
                  <c:v>2000000</c:v>
                </c:pt>
                <c:pt idx="7">
                  <c:v>1333333.3333333333</c:v>
                </c:pt>
                <c:pt idx="8">
                  <c:v>1000000</c:v>
                </c:pt>
                <c:pt idx="9">
                  <c:v>800000.00000000012</c:v>
                </c:pt>
                <c:pt idx="10">
                  <c:v>666666.66666666663</c:v>
                </c:pt>
              </c:numCache>
            </c:numRef>
          </c:xVal>
          <c:yVal>
            <c:numRef>
              <c:f>'B-H-ABSORBANCE'!$J$14:$J$24</c:f>
              <c:numCache>
                <c:formatCode>0.000E+00</c:formatCode>
                <c:ptCount val="11"/>
                <c:pt idx="0">
                  <c:v>3.0447538325696455E-3</c:v>
                </c:pt>
                <c:pt idx="1">
                  <c:v>1.7218334388606818E-3</c:v>
                </c:pt>
                <c:pt idx="2">
                  <c:v>1.2133574221362404E-3</c:v>
                </c:pt>
                <c:pt idx="3">
                  <c:v>9.4441598456370898E-4</c:v>
                </c:pt>
                <c:pt idx="4">
                  <c:v>7.781257702194176E-4</c:v>
                </c:pt>
                <c:pt idx="5">
                  <c:v>6.652087433954018E-4</c:v>
                </c:pt>
                <c:pt idx="6">
                  <c:v>3.7044987183767081E-4</c:v>
                </c:pt>
                <c:pt idx="7">
                  <c:v>2.7379423814590231E-4</c:v>
                </c:pt>
                <c:pt idx="8">
                  <c:v>2.2639384376261745E-4</c:v>
                </c:pt>
                <c:pt idx="9">
                  <c:v>1.9852348799023357E-4</c:v>
                </c:pt>
                <c:pt idx="10">
                  <c:v>1.8030861858405286E-4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72-4561-8201-417F954FA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1/[G]</a:t>
                </a:r>
                <a:r>
                  <a:rPr lang="en-US" baseline="-25000"/>
                  <a:t>0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[H]</a:t>
                </a:r>
                <a:r>
                  <a:rPr lang="en-US" baseline="-25000"/>
                  <a:t>0</a:t>
                </a:r>
                <a:r>
                  <a:rPr lang="en-US"/>
                  <a:t>/(A</a:t>
                </a:r>
                <a:r>
                  <a:rPr lang="en-US" baseline="-25000"/>
                  <a:t>obs</a:t>
                </a:r>
                <a:r>
                  <a:rPr lang="en-US"/>
                  <a:t>-A</a:t>
                </a:r>
                <a:r>
                  <a:rPr lang="en-US" baseline="-25000"/>
                  <a:t>0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B-H double-reciprocal</a:t>
            </a:r>
          </a:p>
        </c:rich>
      </c:tx>
      <c:layout>
        <c:manualLayout>
          <c:xMode val="edge"/>
          <c:yMode val="edge"/>
          <c:x val="0.39217678261907862"/>
          <c:y val="4.26192135468693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'B-H-ABSORBANCE'!$B$8</c:f>
              <c:strCache>
                <c:ptCount val="1"/>
                <c:pt idx="0">
                  <c:v>325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20834548653878221"/>
                  <c:y val="0.280356299972032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'B-H-ABSORBANCE'!$F$14:$F$24</c:f>
              <c:numCache>
                <c:formatCode>0.000E+00</c:formatCode>
                <c:ptCount val="11"/>
                <c:pt idx="0">
                  <c:v>-7.3010299956639813</c:v>
                </c:pt>
                <c:pt idx="1">
                  <c:v>-7.0457574905606748</c:v>
                </c:pt>
                <c:pt idx="2">
                  <c:v>-6.8860566476931631</c:v>
                </c:pt>
                <c:pt idx="3">
                  <c:v>-6.7695510786217259</c:v>
                </c:pt>
                <c:pt idx="4">
                  <c:v>-6.6777807052660805</c:v>
                </c:pt>
                <c:pt idx="5">
                  <c:v>-6.6020599913279625</c:v>
                </c:pt>
                <c:pt idx="6">
                  <c:v>-6.3010299956639813</c:v>
                </c:pt>
                <c:pt idx="7">
                  <c:v>-6.1249387366082999</c:v>
                </c:pt>
                <c:pt idx="8">
                  <c:v>-6</c:v>
                </c:pt>
                <c:pt idx="9">
                  <c:v>-5.9030899869919438</c:v>
                </c:pt>
                <c:pt idx="10">
                  <c:v>-5.8239087409443187</c:v>
                </c:pt>
              </c:numCache>
            </c:numRef>
          </c:xVal>
          <c:yVal>
            <c:numRef>
              <c:f>'B-H-ABSORBANCE'!$L$14:$L$24</c:f>
              <c:numCache>
                <c:formatCode>0.000E+00</c:formatCode>
                <c:ptCount val="11"/>
                <c:pt idx="0">
                  <c:v>-1.2275356997198399</c:v>
                </c:pt>
                <c:pt idx="1">
                  <c:v>-0.97997465168797149</c:v>
                </c:pt>
                <c:pt idx="2">
                  <c:v>-0.82797226497943943</c:v>
                </c:pt>
                <c:pt idx="3">
                  <c:v>-0.71914684296127729</c:v>
                </c:pt>
                <c:pt idx="4">
                  <c:v>-0.63503331256742512</c:v>
                </c:pt>
                <c:pt idx="5">
                  <c:v>-0.56694146279061075</c:v>
                </c:pt>
                <c:pt idx="6">
                  <c:v>-0.31271296277785166</c:v>
                </c:pt>
                <c:pt idx="7">
                  <c:v>-0.18140781830745187</c:v>
                </c:pt>
                <c:pt idx="8">
                  <c:v>-9.8848126990051785E-2</c:v>
                </c:pt>
                <c:pt idx="9">
                  <c:v>-4.1795410908473336E-2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5-4B99-81FB-1DBF63A2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  <c:max val="-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log[G]</a:t>
                </a:r>
                <a:r>
                  <a:rPr lang="es-ES" baseline="-25000"/>
                  <a:t>0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log(A</a:t>
                </a:r>
                <a:r>
                  <a:rPr lang="es-ES" baseline="-25000"/>
                  <a:t>obs</a:t>
                </a:r>
                <a:r>
                  <a:rPr lang="es-ES"/>
                  <a:t>-A</a:t>
                </a:r>
                <a:r>
                  <a:rPr lang="es-ES" baseline="-25000"/>
                  <a:t>o</a:t>
                </a:r>
                <a:r>
                  <a:rPr lang="es-ES"/>
                  <a:t>)/(A</a:t>
                </a:r>
                <a:r>
                  <a:rPr lang="es-ES" baseline="-25000"/>
                  <a:t>f</a:t>
                </a:r>
                <a:r>
                  <a:rPr lang="es-ES"/>
                  <a:t>-A</a:t>
                </a:r>
                <a:r>
                  <a:rPr lang="es-ES" baseline="-25000"/>
                  <a:t>0</a:t>
                </a:r>
                <a:r>
                  <a:rPr lang="es-ES"/>
                  <a:t>)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'B-H-ABSORBANCE'!$B$8</c:f>
              <c:strCache>
                <c:ptCount val="1"/>
                <c:pt idx="0">
                  <c:v>325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9.7785589503553344E-2"/>
                  <c:y val="0.2757667511493293"/>
                </c:manualLayout>
              </c:layout>
              <c:numFmt formatCode="0.000E+00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'B-H-ABSORBANCE'!$E$14:$E$24</c:f>
              <c:numCache>
                <c:formatCode>0.000E+00</c:formatCode>
                <c:ptCount val="11"/>
                <c:pt idx="0">
                  <c:v>20000000</c:v>
                </c:pt>
                <c:pt idx="1">
                  <c:v>11111111.111111112</c:v>
                </c:pt>
                <c:pt idx="2">
                  <c:v>7692307.692307692</c:v>
                </c:pt>
                <c:pt idx="3">
                  <c:v>5882352.9411764704</c:v>
                </c:pt>
                <c:pt idx="4">
                  <c:v>4761904.7619047621</c:v>
                </c:pt>
                <c:pt idx="5">
                  <c:v>4000000</c:v>
                </c:pt>
                <c:pt idx="6">
                  <c:v>2000000</c:v>
                </c:pt>
                <c:pt idx="7">
                  <c:v>1333333.3333333333</c:v>
                </c:pt>
                <c:pt idx="8">
                  <c:v>1000000</c:v>
                </c:pt>
                <c:pt idx="9">
                  <c:v>800000.00000000012</c:v>
                </c:pt>
                <c:pt idx="10">
                  <c:v>666666.66666666663</c:v>
                </c:pt>
              </c:numCache>
            </c:numRef>
          </c:xVal>
          <c:yVal>
            <c:numRef>
              <c:f>'B-H-ABSORBANCE'!$I$14:$I$24</c:f>
              <c:numCache>
                <c:formatCode>0.000E+00</c:formatCode>
                <c:ptCount val="11"/>
                <c:pt idx="0">
                  <c:v>6089.5076651392919</c:v>
                </c:pt>
                <c:pt idx="1">
                  <c:v>3443.666877721364</c:v>
                </c:pt>
                <c:pt idx="2">
                  <c:v>2426.7148442724811</c:v>
                </c:pt>
                <c:pt idx="3">
                  <c:v>1888.831969127418</c:v>
                </c:pt>
                <c:pt idx="4">
                  <c:v>1556.2515404388353</c:v>
                </c:pt>
                <c:pt idx="5">
                  <c:v>1330.4174867908037</c:v>
                </c:pt>
                <c:pt idx="6">
                  <c:v>740.89974367534171</c:v>
                </c:pt>
                <c:pt idx="7">
                  <c:v>547.58847629180468</c:v>
                </c:pt>
                <c:pt idx="8">
                  <c:v>452.78768752523496</c:v>
                </c:pt>
                <c:pt idx="9">
                  <c:v>397.04697598046715</c:v>
                </c:pt>
                <c:pt idx="10">
                  <c:v>360.61723716810576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50-43F1-B0D5-753BCAA8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1/[G]</a:t>
                </a:r>
                <a:r>
                  <a:rPr lang="en-US" baseline="-25000"/>
                  <a:t>0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1/(A</a:t>
                </a:r>
                <a:r>
                  <a:rPr lang="en-US" baseline="-25000"/>
                  <a:t>obs</a:t>
                </a:r>
                <a:r>
                  <a:rPr lang="en-US"/>
                  <a:t>-A</a:t>
                </a:r>
                <a:r>
                  <a:rPr lang="en-US" baseline="-25000"/>
                  <a:t>o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'B-H-FLUORESCENCE'!$B$8</c:f>
              <c:strCache>
                <c:ptCount val="1"/>
                <c:pt idx="0">
                  <c:v>405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3292286873268783"/>
                  <c:y val="0.2423461325857853"/>
                </c:manualLayout>
              </c:layout>
              <c:numFmt formatCode="0.000E+00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'B-H-FLUORESCENCE'!$E$14:$E$24</c:f>
              <c:numCache>
                <c:formatCode>0.000E+00</c:formatCode>
                <c:ptCount val="11"/>
                <c:pt idx="0">
                  <c:v>268992</c:v>
                </c:pt>
                <c:pt idx="1">
                  <c:v>105075</c:v>
                </c:pt>
                <c:pt idx="2">
                  <c:v>86215.384615384624</c:v>
                </c:pt>
                <c:pt idx="3">
                  <c:v>62848.598130841128</c:v>
                </c:pt>
                <c:pt idx="4">
                  <c:v>46377.931034482761</c:v>
                </c:pt>
                <c:pt idx="5">
                  <c:v>44535.099337748346</c:v>
                </c:pt>
                <c:pt idx="6">
                  <c:v>32803.902439024394</c:v>
                </c:pt>
                <c:pt idx="7">
                  <c:v>26268.75</c:v>
                </c:pt>
                <c:pt idx="8">
                  <c:v>18126.145552560647</c:v>
                </c:pt>
                <c:pt idx="9">
                  <c:v>10173.676248108924</c:v>
                </c:pt>
                <c:pt idx="10">
                  <c:v>10173.676248108924</c:v>
                </c:pt>
              </c:numCache>
            </c:numRef>
          </c:xVal>
          <c:yVal>
            <c:numRef>
              <c:f>'B-H-FLUORESCENCE'!$J$14:$J$24</c:f>
              <c:numCache>
                <c:formatCode>0.000E+00</c:formatCode>
                <c:ptCount val="11"/>
                <c:pt idx="0">
                  <c:v>1.5805486605349554E-10</c:v>
                </c:pt>
                <c:pt idx="1">
                  <c:v>6.648972359366844E-11</c:v>
                </c:pt>
                <c:pt idx="2">
                  <c:v>5.4778546283410998E-11</c:v>
                </c:pt>
                <c:pt idx="3">
                  <c:v>3.9310510347607758E-11</c:v>
                </c:pt>
                <c:pt idx="4">
                  <c:v>2.8243653404371727E-11</c:v>
                </c:pt>
                <c:pt idx="5">
                  <c:v>2.7906718927638738E-11</c:v>
                </c:pt>
                <c:pt idx="6">
                  <c:v>2.0220480324091789E-11</c:v>
                </c:pt>
                <c:pt idx="7">
                  <c:v>1.5596136332838462E-11</c:v>
                </c:pt>
                <c:pt idx="8">
                  <c:v>9.7449612683288825E-12</c:v>
                </c:pt>
                <c:pt idx="9">
                  <c:v>6.3616997427503832E-12</c:v>
                </c:pt>
                <c:pt idx="10">
                  <c:v>6.3616997427503832E-12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B2-45BC-92A8-333E14CEB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1/[G]</a:t>
                </a:r>
                <a:r>
                  <a:rPr lang="en-US" baseline="-25000"/>
                  <a:t>0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[H]</a:t>
                </a:r>
                <a:r>
                  <a:rPr lang="en-US" baseline="-25000"/>
                  <a:t>0</a:t>
                </a:r>
                <a:r>
                  <a:rPr lang="en-US"/>
                  <a:t>/(A</a:t>
                </a:r>
                <a:r>
                  <a:rPr lang="en-US" baseline="-25000"/>
                  <a:t>obs</a:t>
                </a:r>
                <a:r>
                  <a:rPr lang="en-US"/>
                  <a:t>-A</a:t>
                </a:r>
                <a:r>
                  <a:rPr lang="en-US" baseline="-25000"/>
                  <a:t>0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B-H double-reciprocal</a:t>
            </a:r>
          </a:p>
        </c:rich>
      </c:tx>
      <c:layout>
        <c:manualLayout>
          <c:xMode val="edge"/>
          <c:yMode val="edge"/>
          <c:x val="0.39217678261907862"/>
          <c:y val="4.26192135468693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'B-H-FLUORESCENCE'!$B$8</c:f>
              <c:strCache>
                <c:ptCount val="1"/>
                <c:pt idx="0">
                  <c:v>405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20834548653878221"/>
                  <c:y val="0.280356299972032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'B-H-FLUORESCENCE'!$F$14:$F$24</c:f>
              <c:numCache>
                <c:formatCode>0.000E+00</c:formatCode>
                <c:ptCount val="11"/>
                <c:pt idx="0">
                  <c:v>-5.4297393639893246</c:v>
                </c:pt>
                <c:pt idx="1">
                  <c:v>-5.0214993986774745</c:v>
                </c:pt>
                <c:pt idx="2">
                  <c:v>-4.9355847699708812</c:v>
                </c:pt>
                <c:pt idx="3">
                  <c:v>-4.7982955949761523</c:v>
                </c:pt>
                <c:pt idx="4">
                  <c:v>-4.6663113704263868</c:v>
                </c:pt>
                <c:pt idx="5">
                  <c:v>-4.6487024253681923</c:v>
                </c:pt>
                <c:pt idx="6">
                  <c:v>-4.5159255116056078</c:v>
                </c:pt>
                <c:pt idx="7">
                  <c:v>-4.419439407349512</c:v>
                </c:pt>
                <c:pt idx="8">
                  <c:v>-4.258305463046316</c:v>
                </c:pt>
                <c:pt idx="9">
                  <c:v>-4.0074779131757214</c:v>
                </c:pt>
                <c:pt idx="10">
                  <c:v>-4.0074779131757214</c:v>
                </c:pt>
              </c:numCache>
            </c:numRef>
          </c:xVal>
          <c:yVal>
            <c:numRef>
              <c:f>'B-H-FLUORESCENCE'!$L$14:$L$24</c:f>
              <c:numCache>
                <c:formatCode>0.000E+00</c:formatCode>
                <c:ptCount val="11"/>
                <c:pt idx="0">
                  <c:v>-1.3952347034779926</c:v>
                </c:pt>
                <c:pt idx="1">
                  <c:v>-1.0191813599591069</c:v>
                </c:pt>
                <c:pt idx="2">
                  <c:v>-0.93503733515791576</c:v>
                </c:pt>
                <c:pt idx="3">
                  <c:v>-0.79093551449470145</c:v>
                </c:pt>
                <c:pt idx="4">
                  <c:v>-0.64734770577678036</c:v>
                </c:pt>
                <c:pt idx="5">
                  <c:v>-0.64213561067392588</c:v>
                </c:pt>
                <c:pt idx="6">
                  <c:v>-0.50221830017670854</c:v>
                </c:pt>
                <c:pt idx="7">
                  <c:v>-0.38944385531780656</c:v>
                </c:pt>
                <c:pt idx="8">
                  <c:v>-0.18520694976125218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6-401C-BCBC-D75075371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  <c:max val="-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log[G]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log(A</a:t>
                </a:r>
                <a:r>
                  <a:rPr lang="es-ES" baseline="-25000"/>
                  <a:t>obs</a:t>
                </a:r>
                <a:r>
                  <a:rPr lang="es-ES"/>
                  <a:t>-A</a:t>
                </a:r>
                <a:r>
                  <a:rPr lang="es-ES" baseline="-25000"/>
                  <a:t>o</a:t>
                </a:r>
                <a:r>
                  <a:rPr lang="es-ES"/>
                  <a:t>)/(A</a:t>
                </a:r>
                <a:r>
                  <a:rPr lang="es-ES" baseline="-25000"/>
                  <a:t>f</a:t>
                </a:r>
                <a:r>
                  <a:rPr lang="es-ES"/>
                  <a:t>-A</a:t>
                </a:r>
                <a:r>
                  <a:rPr lang="es-ES" baseline="-25000"/>
                  <a:t>0</a:t>
                </a:r>
                <a:r>
                  <a:rPr lang="es-ES"/>
                  <a:t>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'B-H-FLUORESCENCE'!$B$8</c:f>
              <c:strCache>
                <c:ptCount val="1"/>
                <c:pt idx="0">
                  <c:v>405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5">
                    <a:lumMod val="75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9.7785589503553344E-2"/>
                  <c:y val="0.2757667511493293"/>
                </c:manualLayout>
              </c:layout>
              <c:numFmt formatCode="0.000E+00" sourceLinked="0"/>
              <c:txPr>
                <a:bodyPr/>
                <a:lstStyle/>
                <a:p>
                  <a:pPr>
                    <a:defRPr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'B-H-FLUORESCENCE'!$E$14:$E$24</c:f>
              <c:numCache>
                <c:formatCode>0.000E+00</c:formatCode>
                <c:ptCount val="11"/>
                <c:pt idx="0">
                  <c:v>268992</c:v>
                </c:pt>
                <c:pt idx="1">
                  <c:v>105075</c:v>
                </c:pt>
                <c:pt idx="2">
                  <c:v>86215.384615384624</c:v>
                </c:pt>
                <c:pt idx="3">
                  <c:v>62848.598130841128</c:v>
                </c:pt>
                <c:pt idx="4">
                  <c:v>46377.931034482761</c:v>
                </c:pt>
                <c:pt idx="5">
                  <c:v>44535.099337748346</c:v>
                </c:pt>
                <c:pt idx="6">
                  <c:v>32803.902439024394</c:v>
                </c:pt>
                <c:pt idx="7">
                  <c:v>26268.75</c:v>
                </c:pt>
                <c:pt idx="8">
                  <c:v>18126.145552560647</c:v>
                </c:pt>
                <c:pt idx="9">
                  <c:v>10173.676248108924</c:v>
                </c:pt>
                <c:pt idx="10">
                  <c:v>10173.676248108924</c:v>
                </c:pt>
              </c:numCache>
            </c:numRef>
          </c:xVal>
          <c:yVal>
            <c:numRef>
              <c:f>'B-H-FLUORESCENCE'!$I$14:$I$24</c:f>
              <c:numCache>
                <c:formatCode>0.000E+00</c:formatCode>
                <c:ptCount val="11"/>
                <c:pt idx="0">
                  <c:v>3.1610973210699107E-6</c:v>
                </c:pt>
                <c:pt idx="1">
                  <c:v>1.3297944718733688E-6</c:v>
                </c:pt>
                <c:pt idx="2">
                  <c:v>1.0955709256682199E-6</c:v>
                </c:pt>
                <c:pt idx="3">
                  <c:v>7.8621020695215509E-7</c:v>
                </c:pt>
                <c:pt idx="4">
                  <c:v>5.6487306808743446E-7</c:v>
                </c:pt>
                <c:pt idx="5">
                  <c:v>5.5813437855277474E-7</c:v>
                </c:pt>
                <c:pt idx="6">
                  <c:v>4.0440960648183576E-7</c:v>
                </c:pt>
                <c:pt idx="7">
                  <c:v>3.1192272665676922E-7</c:v>
                </c:pt>
                <c:pt idx="8">
                  <c:v>1.9489922536657762E-7</c:v>
                </c:pt>
                <c:pt idx="9">
                  <c:v>1.2723399485500765E-7</c:v>
                </c:pt>
                <c:pt idx="10">
                  <c:v>1.2723399485500765E-7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47-4A4F-A6A8-E3FD8B19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1/[G]</a:t>
                </a:r>
                <a:r>
                  <a:rPr lang="en-US" baseline="-25000"/>
                  <a:t>0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1/(A</a:t>
                </a:r>
                <a:r>
                  <a:rPr lang="en-US" baseline="-25000"/>
                  <a:t>obs</a:t>
                </a:r>
                <a:r>
                  <a:rPr lang="en-US"/>
                  <a:t>-A</a:t>
                </a:r>
                <a:r>
                  <a:rPr lang="en-US" baseline="-25000"/>
                  <a:t>o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Fobs vs. [G]0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Fobs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'B-H-FLUORESCENCE'!$D$13:$D$24</c:f>
              <c:numCache>
                <c:formatCode>0.00E+00</c:formatCode>
                <c:ptCount val="12"/>
                <c:pt idx="0">
                  <c:v>0</c:v>
                </c:pt>
                <c:pt idx="1">
                  <c:v>3.7175826790387816E-6</c:v>
                </c:pt>
                <c:pt idx="2">
                  <c:v>9.517011658339281E-6</c:v>
                </c:pt>
                <c:pt idx="3">
                  <c:v>1.1598857958600999E-5</c:v>
                </c:pt>
                <c:pt idx="4">
                  <c:v>1.5911253866285985E-5</c:v>
                </c:pt>
                <c:pt idx="5">
                  <c:v>2.1561979538424933E-5</c:v>
                </c:pt>
                <c:pt idx="6">
                  <c:v>2.245419938139424E-5</c:v>
                </c:pt>
                <c:pt idx="7">
                  <c:v>3.048417796811801E-5</c:v>
                </c:pt>
                <c:pt idx="8">
                  <c:v>3.8068046633357124E-5</c:v>
                </c:pt>
                <c:pt idx="9">
                  <c:v>5.5168926956935517E-5</c:v>
                </c:pt>
                <c:pt idx="10">
                  <c:v>9.8292886033785404E-5</c:v>
                </c:pt>
                <c:pt idx="11">
                  <c:v>9.8292886033785404E-5</c:v>
                </c:pt>
              </c:numCache>
            </c:numRef>
          </c:xVal>
          <c:yVal>
            <c:numRef>
              <c:f>'B-H-FLUORESCENCE'!$G$13:$G$24</c:f>
              <c:numCache>
                <c:formatCode>0.000E+00</c:formatCode>
                <c:ptCount val="12"/>
                <c:pt idx="0">
                  <c:v>197196.78099999999</c:v>
                </c:pt>
                <c:pt idx="1">
                  <c:v>513542.625</c:v>
                </c:pt>
                <c:pt idx="2">
                  <c:v>949192.68799999997</c:v>
                </c:pt>
                <c:pt idx="3">
                  <c:v>1109962.8799999999</c:v>
                </c:pt>
                <c:pt idx="4">
                  <c:v>1469121.25</c:v>
                </c:pt>
                <c:pt idx="5">
                  <c:v>1967506</c:v>
                </c:pt>
                <c:pt idx="6">
                  <c:v>1988880</c:v>
                </c:pt>
                <c:pt idx="7">
                  <c:v>2669937.25</c:v>
                </c:pt>
                <c:pt idx="8">
                  <c:v>3403119</c:v>
                </c:pt>
                <c:pt idx="9">
                  <c:v>5328053.5</c:v>
                </c:pt>
                <c:pt idx="10">
                  <c:v>8056731.5</c:v>
                </c:pt>
                <c:pt idx="11">
                  <c:v>8056731.5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B5-410F-A1CF-B013EB46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[G]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obs</a:t>
                </a:r>
                <a:r>
                  <a:rPr lang="en-US"/>
                  <a:t> (a.u.)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chart" Target="../charts/chart2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chart" Target="../charts/chart1.xml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chart" Target="../charts/chart3.xml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chart" Target="../charts/chart5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17" Type="http://schemas.openxmlformats.org/officeDocument/2006/relationships/chart" Target="../charts/chart7.xml"/><Relationship Id="rId2" Type="http://schemas.openxmlformats.org/officeDocument/2006/relationships/chart" Target="../charts/chart4.xml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chart" Target="../charts/chart6.xml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tmp"/><Relationship Id="rId2" Type="http://schemas.openxmlformats.org/officeDocument/2006/relationships/image" Target="../media/image15.tmp"/><Relationship Id="rId1" Type="http://schemas.openxmlformats.org/officeDocument/2006/relationships/image" Target="../media/image1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1096333</xdr:colOff>
      <xdr:row>26</xdr:row>
      <xdr:rowOff>39106</xdr:rowOff>
    </xdr:from>
    <xdr:to>
      <xdr:col>10</xdr:col>
      <xdr:colOff>266733</xdr:colOff>
      <xdr:row>28</xdr:row>
      <xdr:rowOff>20056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583" y="5201656"/>
          <a:ext cx="2828000" cy="361950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</xdr:col>
      <xdr:colOff>0</xdr:colOff>
      <xdr:row>28</xdr:row>
      <xdr:rowOff>123825</xdr:rowOff>
    </xdr:from>
    <xdr:to>
      <xdr:col>7</xdr:col>
      <xdr:colOff>0</xdr:colOff>
      <xdr:row>43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1033620</xdr:colOff>
      <xdr:row>28</xdr:row>
      <xdr:rowOff>103728</xdr:rowOff>
    </xdr:from>
    <xdr:to>
      <xdr:col>17</xdr:col>
      <xdr:colOff>376814</xdr:colOff>
      <xdr:row>42</xdr:row>
      <xdr:rowOff>179928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356361</xdr:colOff>
      <xdr:row>26</xdr:row>
      <xdr:rowOff>33807</xdr:rowOff>
    </xdr:from>
    <xdr:to>
      <xdr:col>15</xdr:col>
      <xdr:colOff>503829</xdr:colOff>
      <xdr:row>27</xdr:row>
      <xdr:rowOff>178968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3161" y="5196357"/>
          <a:ext cx="1671468" cy="335661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7</xdr:col>
      <xdr:colOff>805962</xdr:colOff>
      <xdr:row>28</xdr:row>
      <xdr:rowOff>136072</xdr:rowOff>
    </xdr:from>
    <xdr:to>
      <xdr:col>11</xdr:col>
      <xdr:colOff>418683</xdr:colOff>
      <xdr:row>43</xdr:row>
      <xdr:rowOff>21772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460549</xdr:colOff>
      <xdr:row>26</xdr:row>
      <xdr:rowOff>20935</xdr:rowOff>
    </xdr:from>
    <xdr:to>
      <xdr:col>5</xdr:col>
      <xdr:colOff>251131</xdr:colOff>
      <xdr:row>28</xdr:row>
      <xdr:rowOff>21270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549" y="5183485"/>
          <a:ext cx="2171832" cy="38133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95439</xdr:colOff>
      <xdr:row>46</xdr:row>
      <xdr:rowOff>35233</xdr:rowOff>
    </xdr:from>
    <xdr:to>
      <xdr:col>11</xdr:col>
      <xdr:colOff>1138980</xdr:colOff>
      <xdr:row>48</xdr:row>
      <xdr:rowOff>24051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291" y="8932211"/>
          <a:ext cx="2362387" cy="376098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96499</xdr:colOff>
      <xdr:row>43</xdr:row>
      <xdr:rowOff>175723</xdr:rowOff>
    </xdr:from>
    <xdr:to>
      <xdr:col>11</xdr:col>
      <xdr:colOff>344411</xdr:colOff>
      <xdr:row>46</xdr:row>
      <xdr:rowOff>11024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2351" y="8507481"/>
          <a:ext cx="1566758" cy="400521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90143</xdr:colOff>
      <xdr:row>50</xdr:row>
      <xdr:rowOff>81326</xdr:rowOff>
    </xdr:from>
    <xdr:to>
      <xdr:col>10</xdr:col>
      <xdr:colOff>1219782</xdr:colOff>
      <xdr:row>52</xdr:row>
      <xdr:rowOff>169717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5995" y="9794733"/>
          <a:ext cx="1129639" cy="465204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45</xdr:row>
      <xdr:rowOff>142822</xdr:rowOff>
    </xdr:from>
    <xdr:to>
      <xdr:col>7</xdr:col>
      <xdr:colOff>283602</xdr:colOff>
      <xdr:row>47</xdr:row>
      <xdr:rowOff>143085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918" y="8851393"/>
          <a:ext cx="2366541" cy="377077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218794</xdr:colOff>
      <xdr:row>43</xdr:row>
      <xdr:rowOff>94204</xdr:rowOff>
    </xdr:from>
    <xdr:to>
      <xdr:col>6</xdr:col>
      <xdr:colOff>82479</xdr:colOff>
      <xdr:row>45</xdr:row>
      <xdr:rowOff>108648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9371" y="8425962"/>
          <a:ext cx="1391872" cy="391257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49</xdr:row>
      <xdr:rowOff>239840</xdr:rowOff>
    </xdr:from>
    <xdr:to>
      <xdr:col>6</xdr:col>
      <xdr:colOff>43663</xdr:colOff>
      <xdr:row>51</xdr:row>
      <xdr:rowOff>148952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918" y="9712505"/>
          <a:ext cx="1362509" cy="338260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47</xdr:row>
      <xdr:rowOff>167021</xdr:rowOff>
    </xdr:from>
    <xdr:to>
      <xdr:col>7</xdr:col>
      <xdr:colOff>55002</xdr:colOff>
      <xdr:row>49</xdr:row>
      <xdr:rowOff>187543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918" y="9252406"/>
          <a:ext cx="2137941" cy="407802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91446</xdr:colOff>
      <xdr:row>48</xdr:row>
      <xdr:rowOff>57569</xdr:rowOff>
    </xdr:from>
    <xdr:to>
      <xdr:col>11</xdr:col>
      <xdr:colOff>243602</xdr:colOff>
      <xdr:row>49</xdr:row>
      <xdr:rowOff>235996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7298" y="9341827"/>
          <a:ext cx="1471002" cy="366834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14</xdr:col>
      <xdr:colOff>208408</xdr:colOff>
      <xdr:row>47</xdr:row>
      <xdr:rowOff>185580</xdr:rowOff>
    </xdr:from>
    <xdr:to>
      <xdr:col>15</xdr:col>
      <xdr:colOff>718231</xdr:colOff>
      <xdr:row>48</xdr:row>
      <xdr:rowOff>182092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0139" y="9270965"/>
          <a:ext cx="1273916" cy="195385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14</xdr:col>
      <xdr:colOff>198873</xdr:colOff>
      <xdr:row>44</xdr:row>
      <xdr:rowOff>167472</xdr:rowOff>
    </xdr:from>
    <xdr:to>
      <xdr:col>15</xdr:col>
      <xdr:colOff>16853</xdr:colOff>
      <xdr:row>45</xdr:row>
      <xdr:rowOff>168517</xdr:rowOff>
    </xdr:to>
    <xdr:pic>
      <xdr:nvPicPr>
        <xdr:cNvPr id="28" name="Imagen 2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0604" y="8687637"/>
          <a:ext cx="582073" cy="189451"/>
        </a:xfrm>
        <a:prstGeom prst="rect">
          <a:avLst/>
        </a:prstGeom>
        <a:solidFill>
          <a:srgbClr val="FFFF99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1096333</xdr:colOff>
      <xdr:row>26</xdr:row>
      <xdr:rowOff>39106</xdr:rowOff>
    </xdr:from>
    <xdr:to>
      <xdr:col>10</xdr:col>
      <xdr:colOff>266733</xdr:colOff>
      <xdr:row>28</xdr:row>
      <xdr:rowOff>20056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583" y="5201656"/>
          <a:ext cx="2828000" cy="361950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</xdr:col>
      <xdr:colOff>0</xdr:colOff>
      <xdr:row>28</xdr:row>
      <xdr:rowOff>123825</xdr:rowOff>
    </xdr:from>
    <xdr:to>
      <xdr:col>7</xdr:col>
      <xdr:colOff>0</xdr:colOff>
      <xdr:row>43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1033620</xdr:colOff>
      <xdr:row>28</xdr:row>
      <xdr:rowOff>103728</xdr:rowOff>
    </xdr:from>
    <xdr:to>
      <xdr:col>17</xdr:col>
      <xdr:colOff>376814</xdr:colOff>
      <xdr:row>42</xdr:row>
      <xdr:rowOff>179928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356361</xdr:colOff>
      <xdr:row>26</xdr:row>
      <xdr:rowOff>33807</xdr:rowOff>
    </xdr:from>
    <xdr:to>
      <xdr:col>15</xdr:col>
      <xdr:colOff>503829</xdr:colOff>
      <xdr:row>27</xdr:row>
      <xdr:rowOff>178968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3161" y="5196357"/>
          <a:ext cx="1671468" cy="335661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7</xdr:col>
      <xdr:colOff>805962</xdr:colOff>
      <xdr:row>28</xdr:row>
      <xdr:rowOff>136072</xdr:rowOff>
    </xdr:from>
    <xdr:to>
      <xdr:col>11</xdr:col>
      <xdr:colOff>418683</xdr:colOff>
      <xdr:row>43</xdr:row>
      <xdr:rowOff>21772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460549</xdr:colOff>
      <xdr:row>26</xdr:row>
      <xdr:rowOff>20935</xdr:rowOff>
    </xdr:from>
    <xdr:to>
      <xdr:col>5</xdr:col>
      <xdr:colOff>251131</xdr:colOff>
      <xdr:row>28</xdr:row>
      <xdr:rowOff>21270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549" y="5183485"/>
          <a:ext cx="2171832" cy="38133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95439</xdr:colOff>
      <xdr:row>46</xdr:row>
      <xdr:rowOff>35233</xdr:rowOff>
    </xdr:from>
    <xdr:to>
      <xdr:col>11</xdr:col>
      <xdr:colOff>1138980</xdr:colOff>
      <xdr:row>48</xdr:row>
      <xdr:rowOff>24051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289" y="9026833"/>
          <a:ext cx="2367516" cy="379343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96499</xdr:colOff>
      <xdr:row>43</xdr:row>
      <xdr:rowOff>175723</xdr:rowOff>
    </xdr:from>
    <xdr:to>
      <xdr:col>11</xdr:col>
      <xdr:colOff>344411</xdr:colOff>
      <xdr:row>46</xdr:row>
      <xdr:rowOff>11024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3349" y="8576773"/>
          <a:ext cx="1571887" cy="425851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90143</xdr:colOff>
      <xdr:row>50</xdr:row>
      <xdr:rowOff>81326</xdr:rowOff>
    </xdr:from>
    <xdr:to>
      <xdr:col>10</xdr:col>
      <xdr:colOff>1219782</xdr:colOff>
      <xdr:row>52</xdr:row>
      <xdr:rowOff>169717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6993" y="9901601"/>
          <a:ext cx="1129639" cy="469391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45</xdr:row>
      <xdr:rowOff>142822</xdr:rowOff>
    </xdr:from>
    <xdr:to>
      <xdr:col>7</xdr:col>
      <xdr:colOff>283602</xdr:colOff>
      <xdr:row>47</xdr:row>
      <xdr:rowOff>143085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591" y="8934397"/>
          <a:ext cx="2360261" cy="390788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218794</xdr:colOff>
      <xdr:row>43</xdr:row>
      <xdr:rowOff>94204</xdr:rowOff>
    </xdr:from>
    <xdr:to>
      <xdr:col>6</xdr:col>
      <xdr:colOff>82479</xdr:colOff>
      <xdr:row>45</xdr:row>
      <xdr:rowOff>108648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044" y="8495254"/>
          <a:ext cx="1387685" cy="404969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49</xdr:row>
      <xdr:rowOff>239840</xdr:rowOff>
    </xdr:from>
    <xdr:to>
      <xdr:col>6</xdr:col>
      <xdr:colOff>43663</xdr:colOff>
      <xdr:row>51</xdr:row>
      <xdr:rowOff>148952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591" y="9821990"/>
          <a:ext cx="1358322" cy="337737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209341</xdr:colOff>
      <xdr:row>47</xdr:row>
      <xdr:rowOff>167021</xdr:rowOff>
    </xdr:from>
    <xdr:to>
      <xdr:col>7</xdr:col>
      <xdr:colOff>55002</xdr:colOff>
      <xdr:row>49</xdr:row>
      <xdr:rowOff>187543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591" y="9349121"/>
          <a:ext cx="2131661" cy="420572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10</xdr:col>
      <xdr:colOff>91446</xdr:colOff>
      <xdr:row>48</xdr:row>
      <xdr:rowOff>57569</xdr:rowOff>
    </xdr:from>
    <xdr:to>
      <xdr:col>11</xdr:col>
      <xdr:colOff>243602</xdr:colOff>
      <xdr:row>49</xdr:row>
      <xdr:rowOff>235996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8296" y="9439694"/>
          <a:ext cx="1476131" cy="378452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14</xdr:col>
      <xdr:colOff>208408</xdr:colOff>
      <xdr:row>47</xdr:row>
      <xdr:rowOff>185580</xdr:rowOff>
    </xdr:from>
    <xdr:to>
      <xdr:col>15</xdr:col>
      <xdr:colOff>718231</xdr:colOff>
      <xdr:row>48</xdr:row>
      <xdr:rowOff>182092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7208" y="9367680"/>
          <a:ext cx="1271823" cy="196537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14</xdr:col>
      <xdr:colOff>198873</xdr:colOff>
      <xdr:row>44</xdr:row>
      <xdr:rowOff>167472</xdr:rowOff>
    </xdr:from>
    <xdr:to>
      <xdr:col>15</xdr:col>
      <xdr:colOff>16853</xdr:colOff>
      <xdr:row>45</xdr:row>
      <xdr:rowOff>168517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673" y="8759022"/>
          <a:ext cx="579980" cy="201070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7</xdr:col>
      <xdr:colOff>372951</xdr:colOff>
      <xdr:row>67</xdr:row>
      <xdr:rowOff>113763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736840</xdr:colOff>
      <xdr:row>1</xdr:row>
      <xdr:rowOff>0</xdr:rowOff>
    </xdr:from>
    <xdr:to>
      <xdr:col>8</xdr:col>
      <xdr:colOff>179717</xdr:colOff>
      <xdr:row>51</xdr:row>
      <xdr:rowOff>189770</xdr:rowOff>
    </xdr:to>
    <xdr:pic>
      <xdr:nvPicPr>
        <xdr:cNvPr id="2" name="Imagen 1" descr="Recorte de pantal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40" y="190500"/>
          <a:ext cx="5538877" cy="9714770"/>
        </a:xfrm>
        <a:prstGeom prst="rect">
          <a:avLst/>
        </a:prstGeom>
      </xdr:spPr>
    </xdr:pic>
    <xdr:clientData/>
  </xdr:twoCellAnchor>
  <xdr:twoCellAnchor editAs="oneCell">
    <xdr:from>
      <xdr:col>0</xdr:col>
      <xdr:colOff>377406</xdr:colOff>
      <xdr:row>51</xdr:row>
      <xdr:rowOff>143773</xdr:rowOff>
    </xdr:from>
    <xdr:to>
      <xdr:col>10</xdr:col>
      <xdr:colOff>123119</xdr:colOff>
      <xdr:row>106</xdr:row>
      <xdr:rowOff>89858</xdr:rowOff>
    </xdr:to>
    <xdr:pic>
      <xdr:nvPicPr>
        <xdr:cNvPr id="3" name="Imagen 2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06" y="9859273"/>
          <a:ext cx="7365713" cy="10423585"/>
        </a:xfrm>
        <a:prstGeom prst="rect">
          <a:avLst/>
        </a:prstGeom>
      </xdr:spPr>
    </xdr:pic>
    <xdr:clientData/>
  </xdr:twoCellAnchor>
  <xdr:twoCellAnchor editAs="oneCell">
    <xdr:from>
      <xdr:col>0</xdr:col>
      <xdr:colOff>485235</xdr:colOff>
      <xdr:row>106</xdr:row>
      <xdr:rowOff>17972</xdr:rowOff>
    </xdr:from>
    <xdr:to>
      <xdr:col>10</xdr:col>
      <xdr:colOff>161745</xdr:colOff>
      <xdr:row>148</xdr:row>
      <xdr:rowOff>183470</xdr:rowOff>
    </xdr:to>
    <xdr:pic>
      <xdr:nvPicPr>
        <xdr:cNvPr id="4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235" y="20210972"/>
          <a:ext cx="7296510" cy="8166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se-DragoMethod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-Drago-ABSORBANCE"/>
      <sheetName val="Rose-Drago-FLUORESCENCE"/>
      <sheetName val="Rose-Drago development"/>
    </sheetNames>
    <sheetDataSet>
      <sheetData sheetId="0"/>
      <sheetData sheetId="1">
        <row r="13">
          <cell r="F13">
            <v>0</v>
          </cell>
          <cell r="G13">
            <v>197196.78099999999</v>
          </cell>
        </row>
        <row r="14">
          <cell r="F14">
            <v>5.0000000000000004E-6</v>
          </cell>
          <cell r="G14">
            <v>4265402.7174879257</v>
          </cell>
        </row>
        <row r="15">
          <cell r="F15">
            <v>1.4000000000000001E-5</v>
          </cell>
          <cell r="G15">
            <v>11581251.278772367</v>
          </cell>
        </row>
        <row r="16">
          <cell r="F16">
            <v>2.3000000000000003E-5</v>
          </cell>
          <cell r="G16">
            <v>18880751.308515586</v>
          </cell>
        </row>
        <row r="17">
          <cell r="F17">
            <v>3.2000000000000005E-5</v>
          </cell>
          <cell r="G17">
            <v>26140268.233324908</v>
          </cell>
        </row>
        <row r="18">
          <cell r="F18">
            <v>4.1000000000000007E-5</v>
          </cell>
          <cell r="G18">
            <v>33253419.933308564</v>
          </cell>
        </row>
        <row r="19">
          <cell r="F19">
            <v>5.0000000000000002E-5</v>
          </cell>
          <cell r="G19">
            <v>39108321.692773603</v>
          </cell>
        </row>
        <row r="20">
          <cell r="F20">
            <v>6.0000000000000002E-5</v>
          </cell>
          <cell r="G20">
            <v>40555881.451207243</v>
          </cell>
        </row>
        <row r="21">
          <cell r="F21">
            <v>6.9999999999999994E-5</v>
          </cell>
          <cell r="G21">
            <v>40758289.349951193</v>
          </cell>
        </row>
        <row r="22">
          <cell r="F22">
            <v>7.9999999999999993E-5</v>
          </cell>
          <cell r="G22">
            <v>40830472.689238578</v>
          </cell>
        </row>
        <row r="23">
          <cell r="F23">
            <v>8.9999999999999992E-5</v>
          </cell>
          <cell r="G23">
            <v>40867185.884302832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zoomScale="91" zoomScaleNormal="91" workbookViewId="0">
      <selection activeCell="D8" sqref="D8"/>
    </sheetView>
  </sheetViews>
  <sheetFormatPr baseColWidth="10" defaultRowHeight="15" x14ac:dyDescent="0.25"/>
  <cols>
    <col min="4" max="4" width="12.85546875" bestFit="1" customWidth="1"/>
    <col min="8" max="8" width="19.140625" customWidth="1"/>
    <col min="9" max="9" width="15.28515625" customWidth="1"/>
    <col min="10" max="10" width="20.42578125" customWidth="1"/>
    <col min="11" max="12" width="19.85546875" customWidth="1"/>
    <col min="16" max="16" width="11.42578125" style="10"/>
    <col min="17" max="17" width="12" style="10" bestFit="1" customWidth="1"/>
    <col min="18" max="18" width="17.5703125" customWidth="1"/>
    <col min="19" max="19" width="13" bestFit="1" customWidth="1"/>
    <col min="24" max="24" width="11.85546875" bestFit="1" customWidth="1"/>
    <col min="25" max="25" width="12.5703125" customWidth="1"/>
    <col min="26" max="26" width="16.5703125" customWidth="1"/>
    <col min="34" max="34" width="12" customWidth="1"/>
    <col min="35" max="35" width="16.7109375" customWidth="1"/>
    <col min="36" max="36" width="20.42578125" customWidth="1"/>
    <col min="37" max="37" width="23.28515625" customWidth="1"/>
  </cols>
  <sheetData>
    <row r="1" spans="1:42" x14ac:dyDescent="0.25">
      <c r="O1" s="1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75" t="s">
        <v>0</v>
      </c>
      <c r="O2" s="1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t="s">
        <v>1</v>
      </c>
      <c r="O3" s="1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O4" s="1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O5" s="1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"/>
      <c r="AK5" s="1"/>
      <c r="AL5" s="1"/>
      <c r="AM5" s="5"/>
      <c r="AN5" s="1"/>
      <c r="AO5" s="1"/>
      <c r="AP5" s="1"/>
    </row>
    <row r="6" spans="1:42" x14ac:dyDescent="0.25">
      <c r="O6" s="6"/>
      <c r="P6" s="6"/>
      <c r="Q6" s="2"/>
      <c r="R6" s="1"/>
      <c r="S6" s="1"/>
      <c r="T6" s="1"/>
      <c r="U6" s="2"/>
      <c r="V6" s="2"/>
      <c r="W6" s="7"/>
      <c r="X6" s="2"/>
      <c r="Y6" s="2"/>
      <c r="Z6" s="8"/>
      <c r="AA6" s="1"/>
      <c r="AB6" s="1"/>
      <c r="AC6" s="1"/>
      <c r="AD6" s="1"/>
      <c r="AE6" s="1"/>
      <c r="AF6" s="1"/>
      <c r="AG6" s="1"/>
      <c r="AH6" s="1"/>
      <c r="AI6" s="1"/>
      <c r="AJ6" s="4"/>
      <c r="AK6" s="1"/>
      <c r="AL6" s="1"/>
      <c r="AM6" s="9"/>
      <c r="AN6" s="1"/>
      <c r="AO6" s="1"/>
      <c r="AP6" s="1"/>
    </row>
    <row r="7" spans="1:42" ht="15.75" thickBot="1" x14ac:dyDescent="0.3">
      <c r="O7" s="1"/>
      <c r="P7" s="2"/>
      <c r="Q7" s="8"/>
      <c r="R7" s="1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0" customFormat="1" ht="18.75" thickBot="1" x14ac:dyDescent="0.4">
      <c r="A8" s="95" t="s">
        <v>34</v>
      </c>
      <c r="B8" s="100">
        <v>325</v>
      </c>
      <c r="C8"/>
      <c r="D8"/>
      <c r="E8"/>
      <c r="F8"/>
      <c r="G8"/>
      <c r="H8"/>
      <c r="I8"/>
      <c r="J8"/>
      <c r="K8"/>
      <c r="L8"/>
      <c r="O8" s="2"/>
      <c r="P8" s="2"/>
      <c r="Q8" s="8"/>
      <c r="R8" s="1"/>
      <c r="S8" s="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9"/>
      <c r="AN8" s="2"/>
      <c r="AO8" s="2"/>
      <c r="AP8" s="2"/>
    </row>
    <row r="9" spans="1:42" ht="18.75" thickBot="1" x14ac:dyDescent="0.4">
      <c r="A9" s="97" t="s">
        <v>2</v>
      </c>
      <c r="B9" s="98">
        <f>G13/C13</f>
        <v>14925.625323999999</v>
      </c>
      <c r="G9" s="11" t="s">
        <v>3</v>
      </c>
      <c r="H9" s="12" t="s">
        <v>4</v>
      </c>
      <c r="O9" s="1"/>
      <c r="P9" s="2"/>
      <c r="Q9" s="8"/>
      <c r="R9" s="1"/>
      <c r="S9" s="8"/>
      <c r="T9" s="1"/>
      <c r="U9" s="13"/>
      <c r="V9" s="13"/>
      <c r="W9" s="14"/>
      <c r="X9" s="15"/>
      <c r="Y9" s="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"/>
      <c r="AK9" s="1"/>
      <c r="AL9" s="1"/>
      <c r="AM9" s="16"/>
      <c r="AN9" s="1"/>
      <c r="AO9" s="1"/>
      <c r="AP9" s="1"/>
    </row>
    <row r="10" spans="1:42" ht="15.75" thickBot="1" x14ac:dyDescent="0.3">
      <c r="G10" s="17">
        <f>G24-G13</f>
        <v>2.7730232970916997E-3</v>
      </c>
      <c r="H10" s="18">
        <f>G24/C24</f>
        <v>20471.671918183398</v>
      </c>
      <c r="O10" s="1"/>
      <c r="P10" s="2"/>
      <c r="Q10" s="8"/>
      <c r="R10" s="1"/>
      <c r="S10" s="19"/>
      <c r="T10" s="20"/>
      <c r="U10" s="13"/>
      <c r="V10" s="13"/>
      <c r="W10" s="4"/>
      <c r="X10" s="15"/>
      <c r="Y10" s="4"/>
      <c r="Z10" s="4"/>
      <c r="AA10" s="15"/>
      <c r="AB10" s="21"/>
      <c r="AC10" s="22"/>
      <c r="AD10" s="22"/>
      <c r="AE10" s="22"/>
      <c r="AF10" s="4"/>
      <c r="AG10" s="23"/>
      <c r="AH10" s="4"/>
      <c r="AI10" s="15"/>
      <c r="AJ10" s="1"/>
      <c r="AK10" s="1"/>
      <c r="AL10" s="3"/>
      <c r="AM10" s="24"/>
      <c r="AN10" s="1"/>
      <c r="AO10" s="1"/>
      <c r="AP10" s="1"/>
    </row>
    <row r="11" spans="1:42" ht="15.75" thickBot="1" x14ac:dyDescent="0.3">
      <c r="O11" s="1"/>
      <c r="P11" s="2"/>
      <c r="Q11" s="8"/>
      <c r="R11" s="1"/>
      <c r="S11" s="8"/>
      <c r="T11" s="20"/>
      <c r="U11" s="13"/>
      <c r="V11" s="13"/>
      <c r="W11" s="4"/>
      <c r="X11" s="15"/>
      <c r="Y11" s="4"/>
      <c r="Z11" s="4"/>
      <c r="AA11" s="15"/>
      <c r="AB11" s="21"/>
      <c r="AC11" s="22"/>
      <c r="AD11" s="22"/>
      <c r="AE11" s="22"/>
      <c r="AF11" s="4"/>
      <c r="AG11" s="23"/>
      <c r="AH11" s="4"/>
      <c r="AI11" s="15"/>
      <c r="AJ11" s="1"/>
      <c r="AK11" s="1"/>
      <c r="AL11" s="3"/>
      <c r="AM11" s="24"/>
      <c r="AN11" s="1"/>
      <c r="AO11" s="1"/>
      <c r="AP11" s="1"/>
    </row>
    <row r="12" spans="1:42" ht="18" x14ac:dyDescent="0.35">
      <c r="B12" s="10"/>
      <c r="C12" s="11" t="s">
        <v>5</v>
      </c>
      <c r="D12" s="25" t="s">
        <v>6</v>
      </c>
      <c r="E12" s="25" t="s">
        <v>7</v>
      </c>
      <c r="F12" s="25" t="s">
        <v>8</v>
      </c>
      <c r="G12" s="25" t="s">
        <v>9</v>
      </c>
      <c r="H12" s="25" t="s">
        <v>10</v>
      </c>
      <c r="I12" s="25" t="s">
        <v>11</v>
      </c>
      <c r="J12" s="25" t="s">
        <v>12</v>
      </c>
      <c r="K12" s="25" t="s">
        <v>13</v>
      </c>
      <c r="L12" s="26" t="s">
        <v>14</v>
      </c>
      <c r="O12" s="1"/>
      <c r="P12" s="2"/>
      <c r="Q12" s="8"/>
      <c r="R12" s="1"/>
      <c r="S12" s="8"/>
      <c r="T12" s="20"/>
      <c r="U12" s="13"/>
      <c r="V12" s="13"/>
      <c r="W12" s="4"/>
      <c r="X12" s="15"/>
      <c r="Y12" s="4"/>
      <c r="Z12" s="4"/>
      <c r="AA12" s="15"/>
      <c r="AB12" s="21"/>
      <c r="AC12" s="22"/>
      <c r="AD12" s="22"/>
      <c r="AE12" s="22"/>
      <c r="AF12" s="4"/>
      <c r="AG12" s="23"/>
      <c r="AH12" s="4"/>
      <c r="AI12" s="15"/>
      <c r="AJ12" s="1"/>
      <c r="AK12" s="1"/>
      <c r="AL12" s="3"/>
      <c r="AM12" s="24"/>
      <c r="AN12" s="1"/>
      <c r="AO12" s="1"/>
      <c r="AP12" s="1"/>
    </row>
    <row r="13" spans="1:42" x14ac:dyDescent="0.25">
      <c r="C13" s="77">
        <v>4.9999999999999998E-7</v>
      </c>
      <c r="D13" s="78">
        <v>0</v>
      </c>
      <c r="E13" s="79"/>
      <c r="F13" s="80"/>
      <c r="G13" s="81">
        <v>7.4628126619999992E-3</v>
      </c>
      <c r="H13" s="79"/>
      <c r="I13" s="79"/>
      <c r="J13" s="80"/>
      <c r="K13" s="79"/>
      <c r="L13" s="82"/>
      <c r="O13" s="1"/>
      <c r="P13" s="2"/>
      <c r="Q13" s="30"/>
      <c r="R13" s="1"/>
      <c r="S13" s="8"/>
      <c r="T13" s="20"/>
      <c r="U13" s="13"/>
      <c r="V13" s="13"/>
      <c r="W13" s="4"/>
      <c r="X13" s="15"/>
      <c r="Y13" s="4"/>
      <c r="Z13" s="4"/>
      <c r="AA13" s="15"/>
      <c r="AB13" s="21"/>
      <c r="AC13" s="22"/>
      <c r="AD13" s="22"/>
      <c r="AE13" s="22"/>
      <c r="AF13" s="4"/>
      <c r="AG13" s="23"/>
      <c r="AH13" s="4"/>
      <c r="AI13" s="15"/>
      <c r="AJ13" s="1"/>
      <c r="AK13" s="1"/>
      <c r="AL13" s="3"/>
      <c r="AM13" s="24"/>
      <c r="AN13" s="1"/>
      <c r="AO13" s="1"/>
      <c r="AP13" s="1"/>
    </row>
    <row r="14" spans="1:42" x14ac:dyDescent="0.25">
      <c r="B14" s="31"/>
      <c r="C14" s="83">
        <f>C13</f>
        <v>4.9999999999999998E-7</v>
      </c>
      <c r="D14" s="78">
        <v>4.9999999999999998E-8</v>
      </c>
      <c r="E14" s="79">
        <f t="shared" ref="E14:E24" si="0">1/D14</f>
        <v>20000000</v>
      </c>
      <c r="F14" s="80">
        <f>LOG10(D14)</f>
        <v>-7.3010299956639813</v>
      </c>
      <c r="G14" s="84">
        <v>7.6270295502920884E-3</v>
      </c>
      <c r="H14" s="79">
        <f t="shared" ref="H14:H24" si="1">G14-$G$13</f>
        <v>1.6421688829208921E-4</v>
      </c>
      <c r="I14" s="79">
        <f>1/(H14)</f>
        <v>6089.5076651392919</v>
      </c>
      <c r="J14" s="85">
        <f>$C$13/H14</f>
        <v>3.0447538325696455E-3</v>
      </c>
      <c r="K14" s="79">
        <f t="shared" ref="K14:K24" si="2">LOG10(I14)</f>
        <v>3.7845821814741569</v>
      </c>
      <c r="L14" s="86">
        <f t="shared" ref="L14:L24" si="3">LOG10(H14/$G$10)</f>
        <v>-1.2275356997198399</v>
      </c>
      <c r="O14" s="1"/>
      <c r="P14" s="2"/>
      <c r="Q14" s="30"/>
      <c r="R14" s="1"/>
      <c r="S14" s="8"/>
      <c r="T14" s="20"/>
      <c r="U14" s="13"/>
      <c r="V14" s="13"/>
      <c r="W14" s="4"/>
      <c r="X14" s="15"/>
      <c r="Y14" s="4"/>
      <c r="Z14" s="4"/>
      <c r="AA14" s="15"/>
      <c r="AB14" s="21"/>
      <c r="AC14" s="22"/>
      <c r="AD14" s="22"/>
      <c r="AE14" s="22"/>
      <c r="AF14" s="4"/>
      <c r="AG14" s="23"/>
      <c r="AH14" s="4"/>
      <c r="AI14" s="15"/>
      <c r="AJ14" s="1"/>
      <c r="AK14" s="1"/>
      <c r="AL14" s="3"/>
      <c r="AM14" s="24"/>
      <c r="AN14" s="1"/>
      <c r="AO14" s="1"/>
      <c r="AP14" s="1"/>
    </row>
    <row r="15" spans="1:42" x14ac:dyDescent="0.25">
      <c r="B15" s="31"/>
      <c r="C15" s="83">
        <f t="shared" ref="C15:C24" si="4">C14</f>
        <v>4.9999999999999998E-7</v>
      </c>
      <c r="D15" s="78">
        <v>8.9999999999999999E-8</v>
      </c>
      <c r="E15" s="79">
        <f t="shared" si="0"/>
        <v>11111111.111111112</v>
      </c>
      <c r="F15" s="80">
        <f t="shared" ref="F15:F24" si="5">LOG10(D15)</f>
        <v>-7.0457574905606748</v>
      </c>
      <c r="G15" s="84">
        <v>7.7532007963661458E-3</v>
      </c>
      <c r="H15" s="79">
        <f t="shared" si="1"/>
        <v>2.9038813436614661E-4</v>
      </c>
      <c r="I15" s="79">
        <f t="shared" ref="I15:I24" si="6">1/(H15)</f>
        <v>3443.666877721364</v>
      </c>
      <c r="J15" s="85">
        <f t="shared" ref="J15:J24" si="7">$C$13/H15</f>
        <v>1.7218334388606818E-3</v>
      </c>
      <c r="K15" s="79">
        <f t="shared" si="2"/>
        <v>3.537021133442289</v>
      </c>
      <c r="L15" s="86">
        <f t="shared" si="3"/>
        <v>-0.97997465168797149</v>
      </c>
      <c r="O15" s="1"/>
      <c r="P15" s="2"/>
      <c r="Q15" s="30"/>
      <c r="R15" s="1"/>
      <c r="S15" s="8"/>
      <c r="T15" s="20"/>
      <c r="U15" s="13"/>
      <c r="V15" s="13"/>
      <c r="W15" s="4"/>
      <c r="X15" s="15"/>
      <c r="Y15" s="4"/>
      <c r="Z15" s="4"/>
      <c r="AA15" s="15"/>
      <c r="AB15" s="21"/>
      <c r="AC15" s="22"/>
      <c r="AD15" s="22"/>
      <c r="AE15" s="22"/>
      <c r="AF15" s="4"/>
      <c r="AG15" s="23"/>
      <c r="AH15" s="4"/>
      <c r="AI15" s="15"/>
      <c r="AJ15" s="1"/>
      <c r="AK15" s="1"/>
      <c r="AL15" s="3"/>
      <c r="AM15" s="24"/>
      <c r="AN15" s="1"/>
      <c r="AO15" s="1"/>
      <c r="AP15" s="1"/>
    </row>
    <row r="16" spans="1:42" x14ac:dyDescent="0.25">
      <c r="B16" s="31"/>
      <c r="C16" s="83">
        <f t="shared" si="4"/>
        <v>4.9999999999999998E-7</v>
      </c>
      <c r="D16" s="78">
        <v>1.3E-7</v>
      </c>
      <c r="E16" s="79">
        <f t="shared" si="0"/>
        <v>7692307.692307692</v>
      </c>
      <c r="F16" s="80">
        <f t="shared" si="5"/>
        <v>-6.8860566476931631</v>
      </c>
      <c r="G16" s="84">
        <v>7.8748923929004774E-3</v>
      </c>
      <c r="H16" s="79">
        <f t="shared" si="1"/>
        <v>4.1207973090047825E-4</v>
      </c>
      <c r="I16" s="79">
        <f t="shared" si="6"/>
        <v>2426.7148442724811</v>
      </c>
      <c r="J16" s="85">
        <f t="shared" si="7"/>
        <v>1.2133574221362404E-3</v>
      </c>
      <c r="K16" s="79">
        <f t="shared" si="2"/>
        <v>3.3850187467337567</v>
      </c>
      <c r="L16" s="86">
        <f t="shared" si="3"/>
        <v>-0.82797226497943943</v>
      </c>
      <c r="O16" s="1"/>
      <c r="P16" s="2"/>
      <c r="Q16" s="30"/>
      <c r="R16" s="1"/>
      <c r="S16" s="8"/>
      <c r="T16" s="20"/>
      <c r="U16" s="13"/>
      <c r="V16" s="13"/>
      <c r="W16" s="4"/>
      <c r="X16" s="15"/>
      <c r="Y16" s="4"/>
      <c r="Z16" s="4"/>
      <c r="AA16" s="15"/>
      <c r="AB16" s="21"/>
      <c r="AC16" s="22"/>
      <c r="AD16" s="22"/>
      <c r="AE16" s="22"/>
      <c r="AF16" s="4"/>
      <c r="AG16" s="23"/>
      <c r="AH16" s="4"/>
      <c r="AI16" s="15"/>
      <c r="AJ16" s="1"/>
      <c r="AK16" s="1"/>
      <c r="AL16" s="3"/>
      <c r="AM16" s="24"/>
      <c r="AN16" s="1"/>
      <c r="AO16" s="1"/>
      <c r="AP16" s="1"/>
    </row>
    <row r="17" spans="2:42" x14ac:dyDescent="0.25">
      <c r="B17" s="31"/>
      <c r="C17" s="83">
        <f t="shared" si="4"/>
        <v>4.9999999999999998E-7</v>
      </c>
      <c r="D17" s="78">
        <v>1.7000000000000001E-7</v>
      </c>
      <c r="E17" s="79">
        <f t="shared" si="0"/>
        <v>5882352.9411764704</v>
      </c>
      <c r="F17" s="80">
        <f t="shared" si="5"/>
        <v>-6.7695510786217259</v>
      </c>
      <c r="G17" s="84">
        <v>7.9922403804761795E-3</v>
      </c>
      <c r="H17" s="79">
        <f t="shared" si="1"/>
        <v>5.2942771847618031E-4</v>
      </c>
      <c r="I17" s="79">
        <f t="shared" si="6"/>
        <v>1888.831969127418</v>
      </c>
      <c r="J17" s="85">
        <f t="shared" si="7"/>
        <v>9.4441598456370898E-4</v>
      </c>
      <c r="K17" s="79">
        <f t="shared" si="2"/>
        <v>3.2761933247155945</v>
      </c>
      <c r="L17" s="86">
        <f t="shared" si="3"/>
        <v>-0.71914684296127729</v>
      </c>
      <c r="O17" s="1"/>
      <c r="P17" s="2"/>
      <c r="Q17" s="30"/>
      <c r="R17" s="1"/>
      <c r="S17" s="8"/>
      <c r="T17" s="20"/>
      <c r="U17" s="13"/>
      <c r="V17" s="13"/>
      <c r="W17" s="4"/>
      <c r="X17" s="15"/>
      <c r="Y17" s="4"/>
      <c r="Z17" s="4"/>
      <c r="AA17" s="15"/>
      <c r="AB17" s="21"/>
      <c r="AC17" s="22"/>
      <c r="AD17" s="22"/>
      <c r="AE17" s="22"/>
      <c r="AF17" s="4"/>
      <c r="AG17" s="23"/>
      <c r="AH17" s="4"/>
      <c r="AI17" s="15"/>
      <c r="AJ17" s="1"/>
      <c r="AK17" s="1"/>
      <c r="AL17" s="3"/>
      <c r="AM17" s="24"/>
      <c r="AN17" s="1"/>
      <c r="AO17" s="1"/>
      <c r="AP17" s="1"/>
    </row>
    <row r="18" spans="2:42" x14ac:dyDescent="0.25">
      <c r="B18" s="31"/>
      <c r="C18" s="83">
        <f t="shared" si="4"/>
        <v>4.9999999999999998E-7</v>
      </c>
      <c r="D18" s="78">
        <v>2.1E-7</v>
      </c>
      <c r="E18" s="79">
        <f t="shared" si="0"/>
        <v>4761904.7619047621</v>
      </c>
      <c r="F18" s="80">
        <f t="shared" si="5"/>
        <v>-6.6777807052660805</v>
      </c>
      <c r="G18" s="84">
        <v>8.1053823070832212E-3</v>
      </c>
      <c r="H18" s="79">
        <f t="shared" si="1"/>
        <v>6.4256964508322204E-4</v>
      </c>
      <c r="I18" s="79">
        <f t="shared" si="6"/>
        <v>1556.2515404388353</v>
      </c>
      <c r="J18" s="85">
        <f t="shared" si="7"/>
        <v>7.781257702194176E-4</v>
      </c>
      <c r="K18" s="79">
        <f t="shared" si="2"/>
        <v>3.1920797943217423</v>
      </c>
      <c r="L18" s="86">
        <f t="shared" si="3"/>
        <v>-0.63503331256742512</v>
      </c>
      <c r="O18" s="1"/>
      <c r="P18" s="2"/>
      <c r="Q18" s="30"/>
      <c r="R18" s="1"/>
      <c r="S18" s="8"/>
      <c r="T18" s="20"/>
      <c r="U18" s="13"/>
      <c r="V18" s="13"/>
      <c r="W18" s="4"/>
      <c r="X18" s="15"/>
      <c r="Y18" s="4"/>
      <c r="Z18" s="4"/>
      <c r="AA18" s="15"/>
      <c r="AB18" s="21"/>
      <c r="AC18" s="22"/>
      <c r="AD18" s="22"/>
      <c r="AE18" s="22"/>
      <c r="AF18" s="4"/>
      <c r="AG18" s="23"/>
      <c r="AH18" s="4"/>
      <c r="AI18" s="15"/>
      <c r="AJ18" s="1"/>
      <c r="AK18" s="1"/>
      <c r="AL18" s="3"/>
      <c r="AM18" s="24"/>
      <c r="AN18" s="1"/>
      <c r="AO18" s="1"/>
      <c r="AP18" s="1"/>
    </row>
    <row r="19" spans="2:42" ht="14.25" customHeight="1" x14ac:dyDescent="0.25">
      <c r="B19" s="31"/>
      <c r="C19" s="83">
        <f t="shared" si="4"/>
        <v>4.9999999999999998E-7</v>
      </c>
      <c r="D19" s="78">
        <v>2.4999999999999999E-7</v>
      </c>
      <c r="E19" s="79">
        <f t="shared" si="0"/>
        <v>4000000</v>
      </c>
      <c r="F19" s="80">
        <f t="shared" si="5"/>
        <v>-6.6020599913279625</v>
      </c>
      <c r="G19" s="87">
        <v>8.2144564203905871E-3</v>
      </c>
      <c r="H19" s="79">
        <f t="shared" si="1"/>
        <v>7.5164375839058793E-4</v>
      </c>
      <c r="I19" s="79">
        <f t="shared" si="6"/>
        <v>1330.4174867908037</v>
      </c>
      <c r="J19" s="85">
        <f t="shared" si="7"/>
        <v>6.652087433954018E-4</v>
      </c>
      <c r="K19" s="79">
        <f t="shared" si="2"/>
        <v>3.1239879445449281</v>
      </c>
      <c r="L19" s="86">
        <f t="shared" si="3"/>
        <v>-0.56694146279061075</v>
      </c>
      <c r="O19" s="1"/>
      <c r="P19" s="2"/>
      <c r="Q19" s="2"/>
      <c r="R19" s="1"/>
      <c r="S19" s="1"/>
      <c r="T19" s="20"/>
      <c r="U19" s="13"/>
      <c r="V19" s="13"/>
      <c r="W19" s="4"/>
      <c r="X19" s="15"/>
      <c r="Y19" s="4"/>
      <c r="Z19" s="4"/>
      <c r="AA19" s="15"/>
      <c r="AB19" s="21"/>
      <c r="AC19" s="22"/>
      <c r="AD19" s="22"/>
      <c r="AE19" s="22"/>
      <c r="AF19" s="4"/>
      <c r="AG19" s="23"/>
      <c r="AH19" s="4"/>
      <c r="AI19" s="15"/>
      <c r="AJ19" s="1"/>
      <c r="AK19" s="1"/>
      <c r="AL19" s="3"/>
      <c r="AM19" s="24"/>
      <c r="AN19" s="1"/>
      <c r="AO19" s="1"/>
      <c r="AP19" s="1"/>
    </row>
    <row r="20" spans="2:42" ht="15.75" customHeight="1" x14ac:dyDescent="0.25">
      <c r="B20" s="31"/>
      <c r="C20" s="83">
        <f t="shared" si="4"/>
        <v>4.9999999999999998E-7</v>
      </c>
      <c r="D20" s="78">
        <v>4.9999999999999998E-7</v>
      </c>
      <c r="E20" s="79">
        <f t="shared" si="0"/>
        <v>2000000</v>
      </c>
      <c r="F20" s="80">
        <f t="shared" si="5"/>
        <v>-6.3010299956639813</v>
      </c>
      <c r="G20" s="87">
        <v>8.8125229413413761E-3</v>
      </c>
      <c r="H20" s="79">
        <f t="shared" si="1"/>
        <v>1.3497102793413769E-3</v>
      </c>
      <c r="I20" s="79">
        <f t="shared" si="6"/>
        <v>740.89974367534171</v>
      </c>
      <c r="J20" s="85">
        <f t="shared" si="7"/>
        <v>3.7044987183767081E-4</v>
      </c>
      <c r="K20" s="79">
        <f t="shared" si="2"/>
        <v>2.869759444532169</v>
      </c>
      <c r="L20" s="86">
        <f t="shared" si="3"/>
        <v>-0.31271296277785166</v>
      </c>
      <c r="O20" s="1"/>
      <c r="P20" s="2"/>
      <c r="Q20" s="2"/>
      <c r="R20" s="1"/>
      <c r="S20" s="37"/>
      <c r="T20" s="20"/>
      <c r="U20" s="13"/>
      <c r="V20" s="13"/>
      <c r="W20" s="4"/>
      <c r="X20" s="15"/>
      <c r="Y20" s="4"/>
      <c r="Z20" s="4"/>
      <c r="AA20" s="15"/>
      <c r="AB20" s="21"/>
      <c r="AC20" s="22"/>
      <c r="AD20" s="22"/>
      <c r="AE20" s="22"/>
      <c r="AF20" s="4"/>
      <c r="AG20" s="23"/>
      <c r="AH20" s="4"/>
      <c r="AI20" s="15"/>
      <c r="AJ20" s="1"/>
      <c r="AK20" s="1"/>
      <c r="AL20" s="3"/>
      <c r="AM20" s="24"/>
      <c r="AN20" s="1"/>
      <c r="AO20" s="1"/>
      <c r="AP20" s="1"/>
    </row>
    <row r="21" spans="2:42" x14ac:dyDescent="0.25">
      <c r="B21" s="31"/>
      <c r="C21" s="83">
        <f t="shared" si="4"/>
        <v>4.9999999999999998E-7</v>
      </c>
      <c r="D21" s="78">
        <v>7.5000000000000002E-7</v>
      </c>
      <c r="E21" s="79">
        <f t="shared" si="0"/>
        <v>1333333.3333333333</v>
      </c>
      <c r="F21" s="80">
        <f t="shared" si="5"/>
        <v>-6.1249387366082999</v>
      </c>
      <c r="G21" s="87">
        <v>9.2890015671644489E-3</v>
      </c>
      <c r="H21" s="79">
        <f t="shared" si="1"/>
        <v>1.8261889051644498E-3</v>
      </c>
      <c r="I21" s="79">
        <f t="shared" si="6"/>
        <v>547.58847629180468</v>
      </c>
      <c r="J21" s="85">
        <f t="shared" si="7"/>
        <v>2.7379423814590231E-4</v>
      </c>
      <c r="K21" s="79">
        <f t="shared" si="2"/>
        <v>2.7384543000617692</v>
      </c>
      <c r="L21" s="86">
        <f t="shared" si="3"/>
        <v>-0.18140781830745187</v>
      </c>
      <c r="O21" s="1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x14ac:dyDescent="0.25">
      <c r="B22" s="31"/>
      <c r="C22" s="83">
        <f t="shared" si="4"/>
        <v>4.9999999999999998E-7</v>
      </c>
      <c r="D22" s="78">
        <v>9.9999999999999995E-7</v>
      </c>
      <c r="E22" s="79">
        <f t="shared" si="0"/>
        <v>1000000</v>
      </c>
      <c r="F22" s="80">
        <f t="shared" si="5"/>
        <v>-6</v>
      </c>
      <c r="G22" s="87">
        <v>9.6713532817010762E-3</v>
      </c>
      <c r="H22" s="79">
        <f t="shared" si="1"/>
        <v>2.2085406197010771E-3</v>
      </c>
      <c r="I22" s="79">
        <f t="shared" si="6"/>
        <v>452.78768752523496</v>
      </c>
      <c r="J22" s="85">
        <f t="shared" si="7"/>
        <v>2.2639384376261745E-4</v>
      </c>
      <c r="K22" s="79">
        <f t="shared" si="2"/>
        <v>2.6558946087443691</v>
      </c>
      <c r="L22" s="86">
        <f t="shared" si="3"/>
        <v>-9.8848126990051785E-2</v>
      </c>
      <c r="O22" s="1"/>
      <c r="P22" s="2"/>
      <c r="Q22" s="2"/>
      <c r="R22" s="1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"/>
      <c r="AJ22" s="1"/>
      <c r="AK22" s="1"/>
      <c r="AL22" s="1"/>
      <c r="AM22" s="1"/>
      <c r="AN22" s="1"/>
      <c r="AO22" s="1"/>
      <c r="AP22" s="1"/>
    </row>
    <row r="23" spans="2:42" x14ac:dyDescent="0.25">
      <c r="C23" s="83">
        <f t="shared" si="4"/>
        <v>4.9999999999999998E-7</v>
      </c>
      <c r="D23" s="78">
        <v>1.2499999999999999E-6</v>
      </c>
      <c r="E23" s="79">
        <f t="shared" si="0"/>
        <v>800000.00000000012</v>
      </c>
      <c r="F23" s="80">
        <f t="shared" si="5"/>
        <v>-5.9030899869919438</v>
      </c>
      <c r="G23" s="87">
        <v>9.9814063309999999E-3</v>
      </c>
      <c r="H23" s="79">
        <f t="shared" si="1"/>
        <v>2.5185936690000008E-3</v>
      </c>
      <c r="I23" s="79">
        <f t="shared" si="6"/>
        <v>397.04697598046715</v>
      </c>
      <c r="J23" s="85">
        <f t="shared" si="7"/>
        <v>1.9852348799023357E-4</v>
      </c>
      <c r="K23" s="79">
        <f t="shared" si="2"/>
        <v>2.5988418926627905</v>
      </c>
      <c r="L23" s="86">
        <f t="shared" si="3"/>
        <v>-4.1795410908473336E-2</v>
      </c>
      <c r="O23" s="1"/>
      <c r="P23" s="2"/>
      <c r="Q23" s="2"/>
      <c r="R23" s="1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5.75" thickBot="1" x14ac:dyDescent="0.3">
      <c r="C24" s="88">
        <f t="shared" si="4"/>
        <v>4.9999999999999998E-7</v>
      </c>
      <c r="D24" s="89">
        <v>1.5E-6</v>
      </c>
      <c r="E24" s="90">
        <f t="shared" si="0"/>
        <v>666666.66666666663</v>
      </c>
      <c r="F24" s="91">
        <f t="shared" si="5"/>
        <v>-5.8239087409443187</v>
      </c>
      <c r="G24" s="92">
        <v>1.0235835959091699E-2</v>
      </c>
      <c r="H24" s="90">
        <f t="shared" si="1"/>
        <v>2.7730232970916997E-3</v>
      </c>
      <c r="I24" s="90">
        <f t="shared" si="6"/>
        <v>360.61723716810576</v>
      </c>
      <c r="J24" s="93">
        <f t="shared" si="7"/>
        <v>1.8030861858405286E-4</v>
      </c>
      <c r="K24" s="90">
        <f t="shared" si="2"/>
        <v>2.5570464817543175</v>
      </c>
      <c r="L24" s="94">
        <f t="shared" si="3"/>
        <v>0</v>
      </c>
      <c r="O24" s="1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x14ac:dyDescent="0.25">
      <c r="O25" s="1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x14ac:dyDescent="0.25">
      <c r="O26" s="1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x14ac:dyDescent="0.25">
      <c r="O27" s="1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x14ac:dyDescent="0.25">
      <c r="O28" s="1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x14ac:dyDescent="0.25">
      <c r="O29" s="1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x14ac:dyDescent="0.25">
      <c r="O30" s="1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x14ac:dyDescent="0.25">
      <c r="O31" s="1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x14ac:dyDescent="0.25">
      <c r="O32" s="1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3:42" x14ac:dyDescent="0.25">
      <c r="O33" s="1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3:42" x14ac:dyDescent="0.25">
      <c r="O34" s="1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3:42" x14ac:dyDescent="0.25">
      <c r="O35" s="1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3:42" x14ac:dyDescent="0.25">
      <c r="O36" s="1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3:42" x14ac:dyDescent="0.25">
      <c r="O37" s="1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3:42" x14ac:dyDescent="0.25">
      <c r="O38" s="1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3:42" x14ac:dyDescent="0.25">
      <c r="O39" s="1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3:42" x14ac:dyDescent="0.25">
      <c r="O40" s="1"/>
      <c r="P40" s="2"/>
      <c r="Q40" s="2"/>
      <c r="R40" s="1"/>
      <c r="S40" s="15"/>
      <c r="T40" s="1"/>
      <c r="U40" s="1"/>
      <c r="V40" s="1"/>
      <c r="W40" s="1"/>
      <c r="X40" s="1"/>
      <c r="Y40" s="43"/>
      <c r="Z40" s="1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3:42" x14ac:dyDescent="0.25">
      <c r="O41" s="1"/>
      <c r="P41" s="2"/>
      <c r="Q41" s="2"/>
      <c r="R41" s="1"/>
      <c r="S41" s="15"/>
      <c r="T41" s="1"/>
      <c r="U41" s="1"/>
      <c r="V41" s="1"/>
      <c r="W41" s="1"/>
      <c r="X41" s="1"/>
      <c r="Y41" s="43"/>
      <c r="Z41" s="4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3:42" x14ac:dyDescent="0.25">
      <c r="O42" s="1"/>
      <c r="P42" s="2"/>
      <c r="Q42" s="2"/>
      <c r="R42" s="1"/>
      <c r="S42" s="15"/>
      <c r="T42" s="1"/>
      <c r="U42" s="1"/>
      <c r="V42" s="1"/>
      <c r="W42" s="1"/>
      <c r="X42" s="1"/>
      <c r="Y42" s="43"/>
      <c r="Z42" s="44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3:42" x14ac:dyDescent="0.25">
      <c r="O43" s="1"/>
      <c r="P43" s="2"/>
      <c r="Q43" s="2"/>
      <c r="R43" s="45"/>
      <c r="S43" s="45"/>
      <c r="T43" s="1"/>
      <c r="U43" s="1"/>
      <c r="V43" s="1"/>
      <c r="W43" s="1"/>
      <c r="X43" s="1"/>
      <c r="Y43" s="43"/>
      <c r="Z43" s="1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3:42" x14ac:dyDescent="0.25">
      <c r="O44" s="1"/>
      <c r="P44" s="2"/>
      <c r="Q44" s="2"/>
      <c r="R44" s="43"/>
      <c r="S44" s="46"/>
      <c r="T44" s="1"/>
      <c r="U44" s="1"/>
      <c r="V44" s="1"/>
      <c r="W44" s="1"/>
      <c r="X44" s="1"/>
      <c r="Y44" s="43"/>
      <c r="Z44" s="4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3:42" ht="15.75" thickBot="1" x14ac:dyDescent="0.3">
      <c r="C45" s="47" t="s">
        <v>15</v>
      </c>
      <c r="D45" s="48">
        <f>(CORREL(J14:J24,E14:E24))^2</f>
        <v>0.99998400263433251</v>
      </c>
      <c r="I45" s="47" t="s">
        <v>15</v>
      </c>
      <c r="J45">
        <f>(CORREL(E14:E24,I14:I24))^2</f>
        <v>0.99998400263433185</v>
      </c>
      <c r="M45" s="47" t="s">
        <v>15</v>
      </c>
      <c r="N45">
        <f>(CORREL(F14:F24,L14:L24))^2</f>
        <v>0.99459828659755067</v>
      </c>
      <c r="O45" s="1"/>
      <c r="P45" s="2"/>
      <c r="Q45" s="2"/>
      <c r="R45" s="43"/>
      <c r="S45" s="49"/>
      <c r="T45" s="1"/>
      <c r="U45" s="1"/>
      <c r="V45" s="1"/>
      <c r="W45" s="1"/>
      <c r="X45" s="1"/>
      <c r="Y45" s="43"/>
      <c r="Z45" s="49"/>
      <c r="AA45" s="1"/>
      <c r="AB45" s="1"/>
      <c r="AC45" s="1"/>
      <c r="AD45" s="1"/>
      <c r="AE45" s="1"/>
      <c r="AF45" s="50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3:42" ht="15.75" thickBot="1" x14ac:dyDescent="0.3">
      <c r="C46" s="47" t="s">
        <v>16</v>
      </c>
      <c r="D46" s="51">
        <f>SLOPE(J14:J24,E14:E24)</f>
        <v>1.48246953495058E-10</v>
      </c>
      <c r="I46" s="47" t="s">
        <v>16</v>
      </c>
      <c r="J46" s="52">
        <f>SLOPE(I14:I24,E14:E24)</f>
        <v>2.9649390699011609E-4</v>
      </c>
      <c r="M46" s="70" t="s">
        <v>16</v>
      </c>
      <c r="N46" s="71">
        <f>SLOPE(L14:L24,F14:F24)</f>
        <v>0.83003332700433574</v>
      </c>
      <c r="O46" s="1"/>
      <c r="P46" s="2"/>
      <c r="Q46" s="2"/>
      <c r="R46" s="1"/>
      <c r="S46" s="50"/>
      <c r="T46" s="1"/>
      <c r="U46" s="1"/>
      <c r="V46" s="1"/>
      <c r="W46" s="1"/>
      <c r="X46" s="1"/>
      <c r="Y46" s="1"/>
      <c r="Z46" s="5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3:42" x14ac:dyDescent="0.25">
      <c r="C47" s="47" t="s">
        <v>17</v>
      </c>
      <c r="D47" s="51">
        <f>INTERCEPT(J14:J24,E14:E24)</f>
        <v>7.5807064392384004E-5</v>
      </c>
      <c r="I47" s="47" t="s">
        <v>17</v>
      </c>
      <c r="J47" s="52">
        <f>INTERCEPT(I14:I24,E14:E24)</f>
        <v>151.61412878476699</v>
      </c>
      <c r="M47" s="47" t="s">
        <v>17</v>
      </c>
      <c r="N47" s="52">
        <f>INTERCEPT(L14:L24,F14:F24)</f>
        <v>4.8820209967450907</v>
      </c>
      <c r="O47" s="1"/>
      <c r="P47" s="2"/>
      <c r="Q47" s="2"/>
      <c r="R47" s="1"/>
      <c r="S47" s="1"/>
      <c r="T47" s="1"/>
      <c r="U47" s="1"/>
      <c r="V47" s="1"/>
      <c r="W47" s="1"/>
      <c r="X47" s="1"/>
      <c r="Y47" s="16"/>
      <c r="Z47" s="2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3:42" ht="15.75" thickBot="1" x14ac:dyDescent="0.3">
      <c r="C48" s="47"/>
      <c r="D48" s="53"/>
      <c r="I48" s="54"/>
      <c r="M48" s="54"/>
      <c r="O48" s="1"/>
      <c r="P48" s="2"/>
      <c r="Q48" s="2"/>
      <c r="R48" s="1"/>
      <c r="S48" s="1"/>
      <c r="T48" s="1"/>
      <c r="U48" s="1"/>
      <c r="V48" s="1"/>
      <c r="W48" s="1"/>
      <c r="X48" s="1"/>
      <c r="Y48" s="16"/>
      <c r="Z48" s="1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3:42" ht="15.75" thickBot="1" x14ac:dyDescent="0.3">
      <c r="C49" s="55" t="s">
        <v>18</v>
      </c>
      <c r="D49" s="66">
        <f>D47/D46</f>
        <v>511356.64244804281</v>
      </c>
      <c r="I49" s="55" t="s">
        <v>18</v>
      </c>
      <c r="J49" s="68">
        <f>J47/J46</f>
        <v>511356.6424480392</v>
      </c>
      <c r="M49" s="62" t="s">
        <v>18</v>
      </c>
      <c r="N49" s="63">
        <f>10^N47</f>
        <v>76211.585499164765</v>
      </c>
      <c r="O49" s="1"/>
      <c r="P49" s="2"/>
      <c r="Q49" s="2"/>
      <c r="R49" s="1"/>
      <c r="S49" s="1"/>
      <c r="T49" s="1"/>
      <c r="U49" s="1"/>
      <c r="V49" s="1"/>
      <c r="W49" s="1"/>
      <c r="X49" s="1"/>
      <c r="Y49" s="16"/>
      <c r="Z49" s="1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3:42" ht="18.75" thickBot="1" x14ac:dyDescent="0.4">
      <c r="C50" s="56" t="s">
        <v>19</v>
      </c>
      <c r="D50" s="64">
        <f>(1+(B9*D47))/D47</f>
        <v>28117.008053502785</v>
      </c>
      <c r="I50" s="56" t="s">
        <v>19</v>
      </c>
      <c r="J50" s="69">
        <f>((1/J47)+B9*C13)/C13</f>
        <v>28117.008053502876</v>
      </c>
      <c r="M50" s="65"/>
      <c r="N50" s="67"/>
      <c r="O50" s="1"/>
      <c r="P50" s="2"/>
      <c r="Q50" s="2"/>
      <c r="R50" s="1"/>
      <c r="S50" s="1"/>
      <c r="T50" s="1"/>
      <c r="U50" s="1"/>
      <c r="V50" s="1"/>
      <c r="W50" s="1"/>
      <c r="X50" s="1"/>
      <c r="Y50" s="16"/>
      <c r="Z50" s="1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3:42" x14ac:dyDescent="0.25">
      <c r="O51" s="1"/>
      <c r="P51" s="2"/>
      <c r="Q51" s="2"/>
      <c r="R51" s="1"/>
      <c r="S51" s="1"/>
      <c r="T51" s="1"/>
      <c r="U51" s="1"/>
      <c r="V51" s="1"/>
      <c r="W51" s="1"/>
      <c r="X51" s="1"/>
      <c r="Y51" s="16"/>
      <c r="Z51" s="1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3:42" x14ac:dyDescent="0.25">
      <c r="C52" s="57"/>
      <c r="D52" s="58"/>
      <c r="O52" s="1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3:42" x14ac:dyDescent="0.25">
      <c r="C53" s="57"/>
      <c r="D53" s="57"/>
      <c r="O53" s="1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3:42" x14ac:dyDescent="0.25">
      <c r="C54" s="57"/>
      <c r="D54" s="57"/>
      <c r="O54" s="1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3:42" x14ac:dyDescent="0.25">
      <c r="C55" s="57"/>
      <c r="D55" s="57"/>
      <c r="O55" s="1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3:42" x14ac:dyDescent="0.25">
      <c r="C56" s="57"/>
      <c r="D56" s="5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zoomScale="71" zoomScaleNormal="71" workbookViewId="0">
      <selection activeCell="B7" sqref="B7"/>
    </sheetView>
  </sheetViews>
  <sheetFormatPr baseColWidth="10" defaultRowHeight="15" x14ac:dyDescent="0.25"/>
  <cols>
    <col min="4" max="4" width="12.85546875" bestFit="1" customWidth="1"/>
    <col min="6" max="6" width="15.7109375" customWidth="1"/>
    <col min="8" max="8" width="19.140625" customWidth="1"/>
    <col min="9" max="9" width="15.28515625" customWidth="1"/>
    <col min="10" max="10" width="20.42578125" customWidth="1"/>
    <col min="11" max="12" width="19.85546875" customWidth="1"/>
    <col min="16" max="16" width="11.42578125" style="10"/>
    <col min="17" max="17" width="12" style="10" bestFit="1" customWidth="1"/>
    <col min="18" max="18" width="17.5703125" customWidth="1"/>
    <col min="19" max="19" width="13" bestFit="1" customWidth="1"/>
    <col min="24" max="24" width="11.85546875" bestFit="1" customWidth="1"/>
    <col min="25" max="25" width="12.5703125" customWidth="1"/>
    <col min="26" max="26" width="16.5703125" customWidth="1"/>
    <col min="34" max="34" width="12" customWidth="1"/>
    <col min="35" max="35" width="16.7109375" customWidth="1"/>
    <col min="36" max="36" width="20.42578125" customWidth="1"/>
    <col min="37" max="37" width="23.28515625" customWidth="1"/>
  </cols>
  <sheetData>
    <row r="1" spans="1:42" x14ac:dyDescent="0.25">
      <c r="O1" s="1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75" t="s">
        <v>0</v>
      </c>
      <c r="O2" s="1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" x14ac:dyDescent="0.35">
      <c r="A3" t="s">
        <v>31</v>
      </c>
      <c r="O3" s="1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O4" s="1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O5" s="1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"/>
      <c r="AK5" s="1"/>
      <c r="AL5" s="1"/>
      <c r="AM5" s="5"/>
      <c r="AN5" s="1"/>
      <c r="AO5" s="1"/>
      <c r="AP5" s="1"/>
    </row>
    <row r="6" spans="1:42" ht="15.75" thickBot="1" x14ac:dyDescent="0.3">
      <c r="O6" s="6"/>
      <c r="P6" s="6"/>
      <c r="Q6" s="2"/>
      <c r="R6" s="1"/>
      <c r="S6" s="1"/>
      <c r="T6" s="1"/>
      <c r="U6" s="2"/>
      <c r="V6" s="2"/>
      <c r="W6" s="7"/>
      <c r="X6" s="2"/>
      <c r="Y6" s="2"/>
      <c r="Z6" s="8"/>
      <c r="AA6" s="1"/>
      <c r="AB6" s="1"/>
      <c r="AC6" s="1"/>
      <c r="AD6" s="1"/>
      <c r="AE6" s="1"/>
      <c r="AF6" s="1"/>
      <c r="AG6" s="1"/>
      <c r="AH6" s="1"/>
      <c r="AI6" s="1"/>
      <c r="AJ6" s="4"/>
      <c r="AK6" s="1"/>
      <c r="AL6" s="1"/>
      <c r="AM6" s="9"/>
      <c r="AN6" s="1"/>
      <c r="AO6" s="1"/>
      <c r="AP6" s="1"/>
    </row>
    <row r="7" spans="1:42" ht="18" x14ac:dyDescent="0.35">
      <c r="A7" s="95" t="s">
        <v>32</v>
      </c>
      <c r="B7" s="100">
        <v>557</v>
      </c>
      <c r="H7" s="76" t="s">
        <v>28</v>
      </c>
      <c r="O7" s="1"/>
      <c r="P7" s="2"/>
      <c r="Q7" s="8"/>
      <c r="R7" s="1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0" customFormat="1" ht="18.75" thickBot="1" x14ac:dyDescent="0.4">
      <c r="A8" s="96" t="s">
        <v>33</v>
      </c>
      <c r="B8" s="101">
        <v>405</v>
      </c>
      <c r="C8"/>
      <c r="D8"/>
      <c r="E8"/>
      <c r="F8"/>
      <c r="G8"/>
      <c r="H8"/>
      <c r="I8"/>
      <c r="J8"/>
      <c r="K8"/>
      <c r="L8"/>
      <c r="O8" s="2"/>
      <c r="P8" s="2"/>
      <c r="Q8" s="8"/>
      <c r="R8" s="1"/>
      <c r="S8" s="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9"/>
      <c r="AN8" s="2"/>
      <c r="AO8" s="2"/>
      <c r="AP8" s="2"/>
    </row>
    <row r="9" spans="1:42" ht="18.75" thickBot="1" x14ac:dyDescent="0.4">
      <c r="A9" s="97" t="s">
        <v>30</v>
      </c>
      <c r="B9" s="99">
        <f>G13/C13</f>
        <v>3943935619.9999995</v>
      </c>
      <c r="G9" s="11" t="s">
        <v>26</v>
      </c>
      <c r="H9" s="12" t="s">
        <v>27</v>
      </c>
      <c r="O9" s="1"/>
      <c r="P9" s="2"/>
      <c r="Q9" s="8"/>
      <c r="R9" s="1"/>
      <c r="S9" s="8"/>
      <c r="T9" s="1"/>
      <c r="U9" s="13"/>
      <c r="V9" s="13"/>
      <c r="W9" s="14"/>
      <c r="X9" s="15"/>
      <c r="Y9" s="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"/>
      <c r="AK9" s="1"/>
      <c r="AL9" s="1"/>
      <c r="AM9" s="16"/>
      <c r="AN9" s="1"/>
      <c r="AO9" s="1"/>
      <c r="AP9" s="1"/>
    </row>
    <row r="10" spans="1:42" ht="15.75" thickBot="1" x14ac:dyDescent="0.3">
      <c r="G10" s="17">
        <f>G24-G13</f>
        <v>7859534.7189999996</v>
      </c>
      <c r="H10" s="18">
        <f>G24/C24</f>
        <v>161134630000</v>
      </c>
      <c r="O10" s="1"/>
      <c r="P10" s="2"/>
      <c r="Q10" s="8"/>
      <c r="R10" s="1"/>
      <c r="S10" s="19"/>
      <c r="T10" s="20"/>
      <c r="U10" s="13"/>
      <c r="V10" s="13"/>
      <c r="W10" s="4"/>
      <c r="X10" s="15"/>
      <c r="Y10" s="4"/>
      <c r="Z10" s="4"/>
      <c r="AA10" s="15"/>
      <c r="AB10" s="21"/>
      <c r="AC10" s="22"/>
      <c r="AD10" s="22"/>
      <c r="AE10" s="22"/>
      <c r="AF10" s="4"/>
      <c r="AG10" s="23"/>
      <c r="AH10" s="4"/>
      <c r="AI10" s="15"/>
      <c r="AJ10" s="1"/>
      <c r="AK10" s="1"/>
      <c r="AL10" s="3"/>
      <c r="AM10" s="24"/>
      <c r="AN10" s="1"/>
      <c r="AO10" s="1"/>
      <c r="AP10" s="1"/>
    </row>
    <row r="11" spans="1:42" ht="15.75" thickBot="1" x14ac:dyDescent="0.3">
      <c r="O11" s="1"/>
      <c r="P11" s="2"/>
      <c r="Q11" s="8"/>
      <c r="R11" s="1"/>
      <c r="S11" s="8"/>
      <c r="T11" s="20"/>
      <c r="U11" s="13"/>
      <c r="V11" s="13"/>
      <c r="W11" s="4"/>
      <c r="X11" s="15"/>
      <c r="Y11" s="4"/>
      <c r="Z11" s="4"/>
      <c r="AA11" s="15"/>
      <c r="AB11" s="21"/>
      <c r="AC11" s="22"/>
      <c r="AD11" s="22"/>
      <c r="AE11" s="22"/>
      <c r="AF11" s="4"/>
      <c r="AG11" s="23"/>
      <c r="AH11" s="4"/>
      <c r="AI11" s="15"/>
      <c r="AJ11" s="1"/>
      <c r="AK11" s="1"/>
      <c r="AL11" s="3"/>
      <c r="AM11" s="24"/>
      <c r="AN11" s="1"/>
      <c r="AO11" s="1"/>
      <c r="AP11" s="1"/>
    </row>
    <row r="12" spans="1:42" ht="18" x14ac:dyDescent="0.35">
      <c r="B12" s="10"/>
      <c r="C12" s="11" t="s">
        <v>5</v>
      </c>
      <c r="D12" s="25" t="s">
        <v>6</v>
      </c>
      <c r="E12" s="25" t="s">
        <v>7</v>
      </c>
      <c r="F12" s="25" t="s">
        <v>8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6" t="s">
        <v>25</v>
      </c>
      <c r="O12" s="1"/>
      <c r="P12" s="2"/>
      <c r="Q12" s="8"/>
      <c r="R12" s="1"/>
      <c r="S12" s="8"/>
      <c r="T12" s="20"/>
      <c r="U12" s="13"/>
      <c r="V12" s="13"/>
      <c r="W12" s="4"/>
      <c r="X12" s="15"/>
      <c r="Y12" s="4"/>
      <c r="Z12" s="4"/>
      <c r="AA12" s="15"/>
      <c r="AB12" s="21"/>
      <c r="AC12" s="22"/>
      <c r="AD12" s="22"/>
      <c r="AE12" s="22"/>
      <c r="AF12" s="4"/>
      <c r="AG12" s="23"/>
      <c r="AH12" s="4"/>
      <c r="AI12" s="15"/>
      <c r="AJ12" s="1"/>
      <c r="AK12" s="1"/>
      <c r="AL12" s="3"/>
      <c r="AM12" s="24"/>
      <c r="AN12" s="1"/>
      <c r="AO12" s="1"/>
      <c r="AP12" s="1"/>
    </row>
    <row r="13" spans="1:42" x14ac:dyDescent="0.25">
      <c r="C13" s="72">
        <v>5.0000000000000002E-5</v>
      </c>
      <c r="D13" s="27">
        <v>0</v>
      </c>
      <c r="E13" s="29"/>
      <c r="F13" s="59"/>
      <c r="G13" s="28">
        <v>197196.78099999999</v>
      </c>
      <c r="H13" s="29"/>
      <c r="I13" s="29"/>
      <c r="J13" s="59"/>
      <c r="K13" s="29"/>
      <c r="L13" s="60"/>
      <c r="O13" s="1"/>
      <c r="P13" s="2"/>
      <c r="Q13" s="30"/>
      <c r="R13" s="1"/>
      <c r="S13" s="8"/>
      <c r="T13" s="20"/>
      <c r="U13" s="13"/>
      <c r="V13" s="13"/>
      <c r="W13" s="4"/>
      <c r="X13" s="15"/>
      <c r="Y13" s="4"/>
      <c r="Z13" s="4"/>
      <c r="AA13" s="15"/>
      <c r="AB13" s="21"/>
      <c r="AC13" s="22"/>
      <c r="AD13" s="22"/>
      <c r="AE13" s="22"/>
      <c r="AF13" s="4"/>
      <c r="AG13" s="23"/>
      <c r="AH13" s="4"/>
      <c r="AI13" s="15"/>
      <c r="AJ13" s="1"/>
      <c r="AK13" s="1"/>
      <c r="AL13" s="3"/>
      <c r="AM13" s="24"/>
      <c r="AN13" s="1"/>
      <c r="AO13" s="1"/>
      <c r="AP13" s="1"/>
    </row>
    <row r="14" spans="1:42" x14ac:dyDescent="0.25">
      <c r="B14" s="31"/>
      <c r="C14" s="32">
        <f>C13</f>
        <v>5.0000000000000002E-5</v>
      </c>
      <c r="D14" s="27">
        <v>3.7175826790387816E-6</v>
      </c>
      <c r="E14" s="29">
        <f t="shared" ref="E14:E24" si="0">1/D14</f>
        <v>268992</v>
      </c>
      <c r="F14" s="59">
        <f>LOG10(D14)</f>
        <v>-5.4297393639893246</v>
      </c>
      <c r="G14" s="33">
        <v>513542.625</v>
      </c>
      <c r="H14" s="29">
        <f t="shared" ref="H14:H24" si="1">G14-$G$13</f>
        <v>316345.84400000004</v>
      </c>
      <c r="I14" s="29">
        <f>1/(H14)</f>
        <v>3.1610973210699107E-6</v>
      </c>
      <c r="J14" s="73">
        <f>$C$13/H14</f>
        <v>1.5805486605349554E-10</v>
      </c>
      <c r="K14" s="34">
        <f t="shared" ref="K14:K24" si="2">LOG10(I14)</f>
        <v>-5.5001621332800017</v>
      </c>
      <c r="L14" s="35">
        <f t="shared" ref="L14:L24" si="3">LOG10(H14/$G$10)</f>
        <v>-1.3952347034779926</v>
      </c>
      <c r="O14" s="1"/>
      <c r="P14" s="2"/>
      <c r="Q14" s="30"/>
      <c r="R14" s="1"/>
      <c r="S14" s="8"/>
      <c r="T14" s="20"/>
      <c r="U14" s="13"/>
      <c r="V14" s="13"/>
      <c r="W14" s="4"/>
      <c r="X14" s="15"/>
      <c r="Y14" s="4"/>
      <c r="Z14" s="4"/>
      <c r="AA14" s="15"/>
      <c r="AB14" s="21"/>
      <c r="AC14" s="22"/>
      <c r="AD14" s="22"/>
      <c r="AE14" s="22"/>
      <c r="AF14" s="4"/>
      <c r="AG14" s="23"/>
      <c r="AH14" s="4"/>
      <c r="AI14" s="15"/>
      <c r="AJ14" s="1"/>
      <c r="AK14" s="1"/>
      <c r="AL14" s="3"/>
      <c r="AM14" s="24"/>
      <c r="AN14" s="1"/>
      <c r="AO14" s="1"/>
      <c r="AP14" s="1"/>
    </row>
    <row r="15" spans="1:42" x14ac:dyDescent="0.25">
      <c r="B15" s="31"/>
      <c r="C15" s="32">
        <f t="shared" ref="C15:C24" si="4">C14</f>
        <v>5.0000000000000002E-5</v>
      </c>
      <c r="D15" s="27">
        <v>9.517011658339281E-6</v>
      </c>
      <c r="E15" s="29">
        <f t="shared" si="0"/>
        <v>105075</v>
      </c>
      <c r="F15" s="59">
        <f t="shared" ref="F15:F24" si="5">LOG10(D15)</f>
        <v>-5.0214993986774745</v>
      </c>
      <c r="G15" s="33">
        <v>949192.68799999997</v>
      </c>
      <c r="H15" s="29">
        <f t="shared" si="1"/>
        <v>751995.90700000001</v>
      </c>
      <c r="I15" s="29">
        <f t="shared" ref="I15:I24" si="6">1/(H15)</f>
        <v>1.3297944718733688E-6</v>
      </c>
      <c r="J15" s="73">
        <f t="shared" ref="J15:J24" si="7">$C$13/H15</f>
        <v>6.648972359366844E-11</v>
      </c>
      <c r="K15" s="34">
        <f t="shared" si="2"/>
        <v>-5.8762154767988868</v>
      </c>
      <c r="L15" s="35">
        <f t="shared" si="3"/>
        <v>-1.0191813599591069</v>
      </c>
      <c r="O15" s="1"/>
      <c r="P15" s="2"/>
      <c r="Q15" s="30"/>
      <c r="R15" s="1"/>
      <c r="S15" s="8"/>
      <c r="T15" s="20"/>
      <c r="U15" s="13"/>
      <c r="V15" s="13"/>
      <c r="W15" s="4"/>
      <c r="X15" s="15"/>
      <c r="Y15" s="4"/>
      <c r="Z15" s="4"/>
      <c r="AA15" s="15"/>
      <c r="AB15" s="21"/>
      <c r="AC15" s="22"/>
      <c r="AD15" s="22"/>
      <c r="AE15" s="22"/>
      <c r="AF15" s="4"/>
      <c r="AG15" s="23"/>
      <c r="AH15" s="4"/>
      <c r="AI15" s="15"/>
      <c r="AJ15" s="1"/>
      <c r="AK15" s="1"/>
      <c r="AL15" s="3"/>
      <c r="AM15" s="24"/>
      <c r="AN15" s="1"/>
      <c r="AO15" s="1"/>
      <c r="AP15" s="1"/>
    </row>
    <row r="16" spans="1:42" x14ac:dyDescent="0.25">
      <c r="B16" s="31"/>
      <c r="C16" s="32">
        <f t="shared" si="4"/>
        <v>5.0000000000000002E-5</v>
      </c>
      <c r="D16" s="27">
        <v>1.1598857958600999E-5</v>
      </c>
      <c r="E16" s="29">
        <f t="shared" si="0"/>
        <v>86215.384615384624</v>
      </c>
      <c r="F16" s="59">
        <f t="shared" si="5"/>
        <v>-4.9355847699708812</v>
      </c>
      <c r="G16" s="33">
        <v>1109962.8799999999</v>
      </c>
      <c r="H16" s="29">
        <f t="shared" si="1"/>
        <v>912766.09899999993</v>
      </c>
      <c r="I16" s="29">
        <f t="shared" si="6"/>
        <v>1.0955709256682199E-6</v>
      </c>
      <c r="J16" s="73">
        <f t="shared" si="7"/>
        <v>5.4778546283410998E-11</v>
      </c>
      <c r="K16" s="34">
        <f t="shared" si="2"/>
        <v>-5.9603595016000783</v>
      </c>
      <c r="L16" s="35">
        <f t="shared" si="3"/>
        <v>-0.93503733515791576</v>
      </c>
      <c r="O16" s="1"/>
      <c r="P16" s="2"/>
      <c r="Q16" s="30"/>
      <c r="R16" s="1"/>
      <c r="S16" s="8"/>
      <c r="T16" s="20"/>
      <c r="U16" s="13"/>
      <c r="V16" s="13"/>
      <c r="W16" s="4"/>
      <c r="X16" s="15"/>
      <c r="Y16" s="4"/>
      <c r="Z16" s="4"/>
      <c r="AA16" s="15"/>
      <c r="AB16" s="21"/>
      <c r="AC16" s="22"/>
      <c r="AD16" s="22"/>
      <c r="AE16" s="22"/>
      <c r="AF16" s="4"/>
      <c r="AG16" s="23"/>
      <c r="AH16" s="4"/>
      <c r="AI16" s="15"/>
      <c r="AJ16" s="1"/>
      <c r="AK16" s="1"/>
      <c r="AL16" s="3"/>
      <c r="AM16" s="24"/>
      <c r="AN16" s="1"/>
      <c r="AO16" s="1"/>
      <c r="AP16" s="1"/>
    </row>
    <row r="17" spans="2:42" x14ac:dyDescent="0.25">
      <c r="B17" s="31"/>
      <c r="C17" s="32">
        <f t="shared" si="4"/>
        <v>5.0000000000000002E-5</v>
      </c>
      <c r="D17" s="27">
        <v>1.5911253866285985E-5</v>
      </c>
      <c r="E17" s="29">
        <f t="shared" si="0"/>
        <v>62848.598130841128</v>
      </c>
      <c r="F17" s="59">
        <f t="shared" si="5"/>
        <v>-4.7982955949761523</v>
      </c>
      <c r="G17" s="33">
        <v>1469121.25</v>
      </c>
      <c r="H17" s="29">
        <f t="shared" si="1"/>
        <v>1271924.469</v>
      </c>
      <c r="I17" s="29">
        <f t="shared" si="6"/>
        <v>7.8621020695215509E-7</v>
      </c>
      <c r="J17" s="73">
        <f t="shared" si="7"/>
        <v>3.9310510347607758E-11</v>
      </c>
      <c r="K17" s="34">
        <f t="shared" si="2"/>
        <v>-6.1044613222632922</v>
      </c>
      <c r="L17" s="35">
        <f t="shared" si="3"/>
        <v>-0.79093551449470145</v>
      </c>
      <c r="O17" s="1"/>
      <c r="P17" s="2"/>
      <c r="Q17" s="30"/>
      <c r="R17" s="1"/>
      <c r="S17" s="8"/>
      <c r="T17" s="20"/>
      <c r="U17" s="13"/>
      <c r="V17" s="13"/>
      <c r="W17" s="4"/>
      <c r="X17" s="15"/>
      <c r="Y17" s="4"/>
      <c r="Z17" s="4"/>
      <c r="AA17" s="15"/>
      <c r="AB17" s="21"/>
      <c r="AC17" s="22"/>
      <c r="AD17" s="22"/>
      <c r="AE17" s="22"/>
      <c r="AF17" s="4"/>
      <c r="AG17" s="23"/>
      <c r="AH17" s="4"/>
      <c r="AI17" s="15"/>
      <c r="AJ17" s="1"/>
      <c r="AK17" s="1"/>
      <c r="AL17" s="3"/>
      <c r="AM17" s="24"/>
      <c r="AN17" s="1"/>
      <c r="AO17" s="1"/>
      <c r="AP17" s="1"/>
    </row>
    <row r="18" spans="2:42" x14ac:dyDescent="0.25">
      <c r="B18" s="31"/>
      <c r="C18" s="32">
        <f t="shared" si="4"/>
        <v>5.0000000000000002E-5</v>
      </c>
      <c r="D18" s="27">
        <v>2.1561979538424933E-5</v>
      </c>
      <c r="E18" s="29">
        <f t="shared" si="0"/>
        <v>46377.931034482761</v>
      </c>
      <c r="F18" s="59">
        <f t="shared" si="5"/>
        <v>-4.6663113704263868</v>
      </c>
      <c r="G18" s="33">
        <v>1967506</v>
      </c>
      <c r="H18" s="29">
        <f t="shared" si="1"/>
        <v>1770309.219</v>
      </c>
      <c r="I18" s="29">
        <f t="shared" si="6"/>
        <v>5.6487306808743446E-7</v>
      </c>
      <c r="J18" s="73">
        <f t="shared" si="7"/>
        <v>2.8243653404371727E-11</v>
      </c>
      <c r="K18" s="34">
        <f t="shared" si="2"/>
        <v>-6.2480491309812134</v>
      </c>
      <c r="L18" s="35">
        <f t="shared" si="3"/>
        <v>-0.64734770577678036</v>
      </c>
      <c r="O18" s="1"/>
      <c r="P18" s="2"/>
      <c r="Q18" s="30"/>
      <c r="R18" s="1"/>
      <c r="S18" s="8"/>
      <c r="T18" s="20"/>
      <c r="U18" s="13"/>
      <c r="V18" s="13"/>
      <c r="W18" s="4"/>
      <c r="X18" s="15"/>
      <c r="Y18" s="4"/>
      <c r="Z18" s="4"/>
      <c r="AA18" s="15"/>
      <c r="AB18" s="21"/>
      <c r="AC18" s="22"/>
      <c r="AD18" s="22"/>
      <c r="AE18" s="22"/>
      <c r="AF18" s="4"/>
      <c r="AG18" s="23"/>
      <c r="AH18" s="4"/>
      <c r="AI18" s="15"/>
      <c r="AJ18" s="1"/>
      <c r="AK18" s="1"/>
      <c r="AL18" s="3"/>
      <c r="AM18" s="24"/>
      <c r="AN18" s="1"/>
      <c r="AO18" s="1"/>
      <c r="AP18" s="1"/>
    </row>
    <row r="19" spans="2:42" ht="14.25" customHeight="1" x14ac:dyDescent="0.25">
      <c r="B19" s="31"/>
      <c r="C19" s="32">
        <f t="shared" si="4"/>
        <v>5.0000000000000002E-5</v>
      </c>
      <c r="D19" s="27">
        <v>2.245419938139424E-5</v>
      </c>
      <c r="E19" s="29">
        <f t="shared" si="0"/>
        <v>44535.099337748346</v>
      </c>
      <c r="F19" s="59">
        <f t="shared" si="5"/>
        <v>-4.6487024253681923</v>
      </c>
      <c r="G19" s="36">
        <v>1988880</v>
      </c>
      <c r="H19" s="29">
        <f t="shared" si="1"/>
        <v>1791683.219</v>
      </c>
      <c r="I19" s="29">
        <f t="shared" si="6"/>
        <v>5.5813437855277474E-7</v>
      </c>
      <c r="J19" s="73">
        <f t="shared" si="7"/>
        <v>2.7906718927638738E-11</v>
      </c>
      <c r="K19" s="34">
        <f t="shared" si="2"/>
        <v>-6.2532612260840681</v>
      </c>
      <c r="L19" s="35">
        <f t="shared" si="3"/>
        <v>-0.64213561067392588</v>
      </c>
      <c r="O19" s="1"/>
      <c r="P19" s="2"/>
      <c r="Q19" s="2"/>
      <c r="R19" s="1"/>
      <c r="S19" s="1"/>
      <c r="T19" s="20"/>
      <c r="U19" s="13"/>
      <c r="V19" s="13"/>
      <c r="W19" s="4"/>
      <c r="X19" s="15"/>
      <c r="Y19" s="4"/>
      <c r="Z19" s="4"/>
      <c r="AA19" s="15"/>
      <c r="AB19" s="21"/>
      <c r="AC19" s="22"/>
      <c r="AD19" s="22"/>
      <c r="AE19" s="22"/>
      <c r="AF19" s="4"/>
      <c r="AG19" s="23"/>
      <c r="AH19" s="4"/>
      <c r="AI19" s="15"/>
      <c r="AJ19" s="1"/>
      <c r="AK19" s="1"/>
      <c r="AL19" s="3"/>
      <c r="AM19" s="24"/>
      <c r="AN19" s="1"/>
      <c r="AO19" s="1"/>
      <c r="AP19" s="1"/>
    </row>
    <row r="20" spans="2:42" ht="15.75" customHeight="1" x14ac:dyDescent="0.25">
      <c r="B20" s="31"/>
      <c r="C20" s="32">
        <f t="shared" si="4"/>
        <v>5.0000000000000002E-5</v>
      </c>
      <c r="D20" s="27">
        <v>3.048417796811801E-5</v>
      </c>
      <c r="E20" s="29">
        <f t="shared" si="0"/>
        <v>32803.902439024394</v>
      </c>
      <c r="F20" s="59">
        <f t="shared" si="5"/>
        <v>-4.5159255116056078</v>
      </c>
      <c r="G20" s="36">
        <v>2669937.25</v>
      </c>
      <c r="H20" s="29">
        <f t="shared" si="1"/>
        <v>2472740.469</v>
      </c>
      <c r="I20" s="29">
        <f t="shared" si="6"/>
        <v>4.0440960648183576E-7</v>
      </c>
      <c r="J20" s="73">
        <f t="shared" si="7"/>
        <v>2.0220480324091789E-11</v>
      </c>
      <c r="K20" s="34">
        <f t="shared" si="2"/>
        <v>-6.3931785365812859</v>
      </c>
      <c r="L20" s="35">
        <f t="shared" si="3"/>
        <v>-0.50221830017670854</v>
      </c>
      <c r="O20" s="1"/>
      <c r="P20" s="2"/>
      <c r="Q20" s="2"/>
      <c r="R20" s="1"/>
      <c r="S20" s="37"/>
      <c r="T20" s="20"/>
      <c r="U20" s="13"/>
      <c r="V20" s="13"/>
      <c r="W20" s="4"/>
      <c r="X20" s="15"/>
      <c r="Y20" s="4"/>
      <c r="Z20" s="4"/>
      <c r="AA20" s="15"/>
      <c r="AB20" s="21"/>
      <c r="AC20" s="22"/>
      <c r="AD20" s="22"/>
      <c r="AE20" s="22"/>
      <c r="AF20" s="4"/>
      <c r="AG20" s="23"/>
      <c r="AH20" s="4"/>
      <c r="AI20" s="15"/>
      <c r="AJ20" s="1"/>
      <c r="AK20" s="1"/>
      <c r="AL20" s="3"/>
      <c r="AM20" s="24"/>
      <c r="AN20" s="1"/>
      <c r="AO20" s="1"/>
      <c r="AP20" s="1"/>
    </row>
    <row r="21" spans="2:42" x14ac:dyDescent="0.25">
      <c r="B21" s="31"/>
      <c r="C21" s="32">
        <f t="shared" si="4"/>
        <v>5.0000000000000002E-5</v>
      </c>
      <c r="D21" s="27">
        <v>3.8068046633357124E-5</v>
      </c>
      <c r="E21" s="29">
        <f t="shared" si="0"/>
        <v>26268.75</v>
      </c>
      <c r="F21" s="59">
        <f t="shared" si="5"/>
        <v>-4.419439407349512</v>
      </c>
      <c r="G21" s="36">
        <v>3403119</v>
      </c>
      <c r="H21" s="29">
        <f t="shared" si="1"/>
        <v>3205922.219</v>
      </c>
      <c r="I21" s="29">
        <f t="shared" si="6"/>
        <v>3.1192272665676922E-7</v>
      </c>
      <c r="J21" s="73">
        <f t="shared" si="7"/>
        <v>1.5596136332838462E-11</v>
      </c>
      <c r="K21" s="34">
        <f t="shared" si="2"/>
        <v>-6.5059529814401875</v>
      </c>
      <c r="L21" s="35">
        <f t="shared" si="3"/>
        <v>-0.38944385531780656</v>
      </c>
      <c r="O21" s="1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x14ac:dyDescent="0.25">
      <c r="B22" s="31"/>
      <c r="C22" s="32">
        <f t="shared" si="4"/>
        <v>5.0000000000000002E-5</v>
      </c>
      <c r="D22" s="27">
        <v>5.5168926956935517E-5</v>
      </c>
      <c r="E22" s="29">
        <f t="shared" si="0"/>
        <v>18126.145552560647</v>
      </c>
      <c r="F22" s="59">
        <f t="shared" si="5"/>
        <v>-4.258305463046316</v>
      </c>
      <c r="G22" s="36">
        <v>5328053.5</v>
      </c>
      <c r="H22" s="29">
        <f t="shared" si="1"/>
        <v>5130856.7189999996</v>
      </c>
      <c r="I22" s="29">
        <f t="shared" si="6"/>
        <v>1.9489922536657762E-7</v>
      </c>
      <c r="J22" s="73">
        <f t="shared" si="7"/>
        <v>9.7449612683288825E-12</v>
      </c>
      <c r="K22" s="34">
        <f t="shared" si="2"/>
        <v>-6.7101898869967416</v>
      </c>
      <c r="L22" s="35">
        <f t="shared" si="3"/>
        <v>-0.18520694976125218</v>
      </c>
      <c r="O22" s="1"/>
      <c r="P22" s="2"/>
      <c r="Q22" s="2"/>
      <c r="R22" s="1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"/>
      <c r="AJ22" s="1"/>
      <c r="AK22" s="1"/>
      <c r="AL22" s="1"/>
      <c r="AM22" s="1"/>
      <c r="AN22" s="1"/>
      <c r="AO22" s="1"/>
      <c r="AP22" s="1"/>
    </row>
    <row r="23" spans="2:42" x14ac:dyDescent="0.25">
      <c r="C23" s="32">
        <f t="shared" si="4"/>
        <v>5.0000000000000002E-5</v>
      </c>
      <c r="D23" s="27">
        <v>9.8292886033785404E-5</v>
      </c>
      <c r="E23" s="29">
        <f t="shared" si="0"/>
        <v>10173.676248108924</v>
      </c>
      <c r="F23" s="59">
        <f t="shared" si="5"/>
        <v>-4.0074779131757214</v>
      </c>
      <c r="G23" s="36">
        <v>8056731.5</v>
      </c>
      <c r="H23" s="29">
        <f t="shared" si="1"/>
        <v>7859534.7189999996</v>
      </c>
      <c r="I23" s="29">
        <f t="shared" si="6"/>
        <v>1.2723399485500765E-7</v>
      </c>
      <c r="J23" s="73">
        <f t="shared" si="7"/>
        <v>6.3616997427503832E-12</v>
      </c>
      <c r="K23" s="34">
        <f t="shared" si="2"/>
        <v>-6.8953968367579943</v>
      </c>
      <c r="L23" s="35">
        <f t="shared" si="3"/>
        <v>0</v>
      </c>
      <c r="O23" s="1"/>
      <c r="P23" s="2"/>
      <c r="Q23" s="2"/>
      <c r="R23" s="1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5.75" thickBot="1" x14ac:dyDescent="0.3">
      <c r="C24" s="38">
        <f t="shared" si="4"/>
        <v>5.0000000000000002E-5</v>
      </c>
      <c r="D24" s="39">
        <v>9.8292886033785404E-5</v>
      </c>
      <c r="E24" s="40">
        <f t="shared" si="0"/>
        <v>10173.676248108924</v>
      </c>
      <c r="F24" s="61">
        <f t="shared" si="5"/>
        <v>-4.0074779131757214</v>
      </c>
      <c r="G24" s="36">
        <v>8056731.5</v>
      </c>
      <c r="H24" s="40">
        <f t="shared" si="1"/>
        <v>7859534.7189999996</v>
      </c>
      <c r="I24" s="40">
        <f t="shared" si="6"/>
        <v>1.2723399485500765E-7</v>
      </c>
      <c r="J24" s="74">
        <f t="shared" si="7"/>
        <v>6.3616997427503832E-12</v>
      </c>
      <c r="K24" s="41">
        <f t="shared" si="2"/>
        <v>-6.8953968367579943</v>
      </c>
      <c r="L24" s="42">
        <f t="shared" si="3"/>
        <v>0</v>
      </c>
      <c r="O24" s="1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x14ac:dyDescent="0.25">
      <c r="O25" s="1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x14ac:dyDescent="0.25">
      <c r="O26" s="1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x14ac:dyDescent="0.25">
      <c r="O27" s="1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x14ac:dyDescent="0.25">
      <c r="O28" s="1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x14ac:dyDescent="0.25">
      <c r="O29" s="1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x14ac:dyDescent="0.25">
      <c r="O30" s="1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x14ac:dyDescent="0.25">
      <c r="O31" s="1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x14ac:dyDescent="0.25">
      <c r="O32" s="1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3:42" x14ac:dyDescent="0.25">
      <c r="O33" s="1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3:42" x14ac:dyDescent="0.25">
      <c r="O34" s="1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3:42" x14ac:dyDescent="0.25">
      <c r="O35" s="1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3:42" x14ac:dyDescent="0.25">
      <c r="O36" s="1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3:42" x14ac:dyDescent="0.25">
      <c r="O37" s="1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3:42" x14ac:dyDescent="0.25">
      <c r="O38" s="1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3:42" x14ac:dyDescent="0.25">
      <c r="O39" s="1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3:42" x14ac:dyDescent="0.25">
      <c r="O40" s="1"/>
      <c r="P40" s="2"/>
      <c r="Q40" s="2"/>
      <c r="R40" s="1"/>
      <c r="S40" s="15"/>
      <c r="T40" s="1"/>
      <c r="U40" s="1"/>
      <c r="V40" s="1"/>
      <c r="W40" s="1"/>
      <c r="X40" s="1"/>
      <c r="Y40" s="43"/>
      <c r="Z40" s="1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3:42" x14ac:dyDescent="0.25">
      <c r="O41" s="1"/>
      <c r="P41" s="2"/>
      <c r="Q41" s="2"/>
      <c r="R41" s="1"/>
      <c r="S41" s="15"/>
      <c r="T41" s="1"/>
      <c r="U41" s="1"/>
      <c r="V41" s="1"/>
      <c r="W41" s="1"/>
      <c r="X41" s="1"/>
      <c r="Y41" s="43"/>
      <c r="Z41" s="4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3:42" x14ac:dyDescent="0.25">
      <c r="O42" s="1"/>
      <c r="P42" s="2"/>
      <c r="Q42" s="2"/>
      <c r="R42" s="1"/>
      <c r="S42" s="15"/>
      <c r="T42" s="1"/>
      <c r="U42" s="1"/>
      <c r="V42" s="1"/>
      <c r="W42" s="1"/>
      <c r="X42" s="1"/>
      <c r="Y42" s="43"/>
      <c r="Z42" s="44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3:42" x14ac:dyDescent="0.25">
      <c r="O43" s="1"/>
      <c r="P43" s="2"/>
      <c r="Q43" s="2"/>
      <c r="R43" s="45"/>
      <c r="S43" s="45"/>
      <c r="T43" s="1"/>
      <c r="U43" s="1"/>
      <c r="V43" s="1"/>
      <c r="W43" s="1"/>
      <c r="X43" s="1"/>
      <c r="Y43" s="43"/>
      <c r="Z43" s="1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3:42" x14ac:dyDescent="0.25">
      <c r="O44" s="1"/>
      <c r="P44" s="2"/>
      <c r="Q44" s="2"/>
      <c r="R44" s="43"/>
      <c r="S44" s="46"/>
      <c r="T44" s="1"/>
      <c r="U44" s="1"/>
      <c r="V44" s="1"/>
      <c r="W44" s="1"/>
      <c r="X44" s="1"/>
      <c r="Y44" s="43"/>
      <c r="Z44" s="4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3:42" ht="15.75" thickBot="1" x14ac:dyDescent="0.3">
      <c r="C45" s="47" t="s">
        <v>15</v>
      </c>
      <c r="D45" s="48">
        <f>(CORREL(J14:J24,E14:E24))^2</f>
        <v>0.99843062062397603</v>
      </c>
      <c r="I45" s="47" t="s">
        <v>15</v>
      </c>
      <c r="J45">
        <f>(CORREL(E14:E24,I14:I24))^2</f>
        <v>0.99843062062397669</v>
      </c>
      <c r="M45" s="47" t="s">
        <v>15</v>
      </c>
      <c r="N45">
        <f>(CORREL(F14:F24,L14:L24))^2</f>
        <v>0.99767198853869765</v>
      </c>
      <c r="O45" s="1"/>
      <c r="P45" s="2"/>
      <c r="Q45" s="2"/>
      <c r="R45" s="43"/>
      <c r="S45" s="49"/>
      <c r="T45" s="1"/>
      <c r="U45" s="1"/>
      <c r="V45" s="1"/>
      <c r="W45" s="1"/>
      <c r="X45" s="1"/>
      <c r="Y45" s="43"/>
      <c r="Z45" s="49"/>
      <c r="AA45" s="1"/>
      <c r="AB45" s="1"/>
      <c r="AC45" s="1"/>
      <c r="AD45" s="1"/>
      <c r="AE45" s="1"/>
      <c r="AF45" s="50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3:42" ht="15.75" thickBot="1" x14ac:dyDescent="0.3">
      <c r="C46" s="47" t="s">
        <v>16</v>
      </c>
      <c r="D46" s="51">
        <f>SLOPE(J14:J24,E14:E24)</f>
        <v>5.9096828550630299E-16</v>
      </c>
      <c r="I46" s="47" t="s">
        <v>16</v>
      </c>
      <c r="J46" s="52">
        <f>SLOPE(I14:I24,E14:E24)</f>
        <v>1.1819365710126061E-11</v>
      </c>
      <c r="M46" s="70" t="s">
        <v>16</v>
      </c>
      <c r="N46" s="71">
        <f>SLOPE(L14:L24,F14:F24)</f>
        <v>1.0050880045263684</v>
      </c>
      <c r="O46" s="1"/>
      <c r="P46" s="2"/>
      <c r="Q46" s="2"/>
      <c r="R46" s="1"/>
      <c r="S46" s="50"/>
      <c r="T46" s="1"/>
      <c r="U46" s="1"/>
      <c r="V46" s="1"/>
      <c r="W46" s="1"/>
      <c r="X46" s="1"/>
      <c r="Y46" s="1"/>
      <c r="Z46" s="5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3:42" x14ac:dyDescent="0.25">
      <c r="C47" s="47" t="s">
        <v>17</v>
      </c>
      <c r="D47" s="51">
        <f>INTERCEPT(J14:J24,E14:E24)</f>
        <v>1.140161550128368E-12</v>
      </c>
      <c r="I47" s="47" t="s">
        <v>17</v>
      </c>
      <c r="J47" s="52">
        <f>INTERCEPT(I14:I24,E14:E24)</f>
        <v>2.2803231002567026E-8</v>
      </c>
      <c r="M47" s="47" t="s">
        <v>17</v>
      </c>
      <c r="N47" s="52">
        <f>INTERCEPT(L14:L24,F14:F24)</f>
        <v>4.0418203811776392</v>
      </c>
      <c r="O47" s="1"/>
      <c r="P47" s="2"/>
      <c r="Q47" s="2"/>
      <c r="R47" s="1"/>
      <c r="S47" s="1"/>
      <c r="T47" s="1"/>
      <c r="U47" s="1"/>
      <c r="V47" s="1"/>
      <c r="W47" s="1"/>
      <c r="X47" s="1"/>
      <c r="Y47" s="16"/>
      <c r="Z47" s="2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3:42" ht="15.75" thickBot="1" x14ac:dyDescent="0.3">
      <c r="C48" s="47"/>
      <c r="D48" s="53"/>
      <c r="I48" s="54"/>
      <c r="M48" s="54"/>
      <c r="O48" s="1"/>
      <c r="P48" s="2"/>
      <c r="Q48" s="2"/>
      <c r="R48" s="1"/>
      <c r="S48" s="1"/>
      <c r="T48" s="1"/>
      <c r="U48" s="1"/>
      <c r="V48" s="1"/>
      <c r="W48" s="1"/>
      <c r="X48" s="1"/>
      <c r="Y48" s="16"/>
      <c r="Z48" s="1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3:42" ht="15.75" thickBot="1" x14ac:dyDescent="0.3">
      <c r="C49" s="55" t="s">
        <v>18</v>
      </c>
      <c r="D49" s="66">
        <f>D47/D46</f>
        <v>1929.3108921260507</v>
      </c>
      <c r="I49" s="55" t="s">
        <v>18</v>
      </c>
      <c r="J49" s="68">
        <f>J47/J46</f>
        <v>1929.3108921260223</v>
      </c>
      <c r="M49" s="62" t="s">
        <v>18</v>
      </c>
      <c r="N49" s="63">
        <f>10^N47</f>
        <v>11010.838207157376</v>
      </c>
      <c r="O49" s="1"/>
      <c r="P49" s="2"/>
      <c r="Q49" s="2"/>
      <c r="R49" s="1"/>
      <c r="S49" s="1"/>
      <c r="T49" s="1"/>
      <c r="U49" s="1"/>
      <c r="V49" s="1"/>
      <c r="W49" s="1"/>
      <c r="X49" s="1"/>
      <c r="Y49" s="16"/>
      <c r="Z49" s="1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3:42" ht="18.75" thickBot="1" x14ac:dyDescent="0.4">
      <c r="C50" s="56" t="s">
        <v>29</v>
      </c>
      <c r="D50" s="103">
        <f>(1+(B9*D47))/D47</f>
        <v>881012628111.3512</v>
      </c>
      <c r="I50" s="56" t="s">
        <v>29</v>
      </c>
      <c r="J50" s="102">
        <f>((1/J47)+B9*C13)/C13</f>
        <v>881012628111.36426</v>
      </c>
      <c r="M50" s="65"/>
      <c r="N50" s="67"/>
      <c r="O50" s="1"/>
      <c r="P50" s="2"/>
      <c r="Q50" s="2"/>
      <c r="R50" s="1"/>
      <c r="S50" s="1"/>
      <c r="T50" s="1"/>
      <c r="U50" s="1"/>
      <c r="V50" s="1"/>
      <c r="W50" s="1"/>
      <c r="X50" s="1"/>
      <c r="Y50" s="16"/>
      <c r="Z50" s="1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3:42" x14ac:dyDescent="0.25">
      <c r="O51" s="1"/>
      <c r="P51" s="2"/>
      <c r="Q51" s="2"/>
      <c r="R51" s="1"/>
      <c r="S51" s="1"/>
      <c r="T51" s="1"/>
      <c r="U51" s="1"/>
      <c r="V51" s="1"/>
      <c r="W51" s="1"/>
      <c r="X51" s="1"/>
      <c r="Y51" s="16"/>
      <c r="Z51" s="1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3:42" x14ac:dyDescent="0.25">
      <c r="C52" s="57"/>
      <c r="D52" s="58"/>
      <c r="O52" s="1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3:42" x14ac:dyDescent="0.25">
      <c r="C53" s="57"/>
      <c r="D53" s="57"/>
      <c r="O53" s="1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3:42" x14ac:dyDescent="0.25">
      <c r="C54" s="57"/>
      <c r="D54" s="57"/>
      <c r="O54" s="1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3:42" x14ac:dyDescent="0.25">
      <c r="C55" s="57"/>
      <c r="D55" s="57"/>
      <c r="O55" s="1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3:42" x14ac:dyDescent="0.25">
      <c r="C56" s="57"/>
      <c r="D56" s="5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zoomScale="53" zoomScaleNormal="53" workbookViewId="0">
      <selection activeCell="M129" sqref="M12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B-H-ABSORBANCE</vt:lpstr>
      <vt:lpstr>B-H-FLUORESCENCE</vt:lpstr>
      <vt:lpstr>Benesi-Hildebrant theory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FREIXA</dc:creator>
  <cp:lastModifiedBy>ZORAIDA FREIXA</cp:lastModifiedBy>
  <dcterms:created xsi:type="dcterms:W3CDTF">2022-01-08T22:40:32Z</dcterms:created>
  <dcterms:modified xsi:type="dcterms:W3CDTF">2022-01-09T12:22:57Z</dcterms:modified>
</cp:coreProperties>
</file>